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alyssa_d_lee_dot_ca_gov/Documents/Documents/Branch-Carbon Reduction/Website Documents/"/>
    </mc:Choice>
  </mc:AlternateContent>
  <xr:revisionPtr revIDLastSave="0" documentId="13_ncr:1_{7224B80A-4643-4EF0-88A1-FA4868A83DAB}" xr6:coauthVersionLast="47" xr6:coauthVersionMax="47" xr10:uidLastSave="{00000000-0000-0000-0000-000000000000}"/>
  <bookViews>
    <workbookView xWindow="-120" yWindow="-120" windowWidth="29040" windowHeight="15720" firstSheet="2" activeTab="2" xr2:uid="{97F5D0DC-75F1-4E94-8EB0-A57F2EF7D3E5}"/>
  </bookViews>
  <sheets>
    <sheet name="FY24 APPORTIONMENT" sheetId="1" r:id="rId1"/>
    <sheet name="FY25 APPORTIONMENT" sheetId="4" r:id="rId2"/>
    <sheet name="FUNDS LAPSING TABLE" sheetId="2" r:id="rId3"/>
    <sheet name="OBLIGATION (PROJECT BREAKDOWN)" sheetId="3" r:id="rId4"/>
    <sheet name="FTA Transfer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2" i="2" l="1"/>
  <c r="R32" i="2" s="1"/>
  <c r="R31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Q37" i="2"/>
  <c r="M37" i="2"/>
  <c r="L37" i="2"/>
  <c r="B74" i="5"/>
  <c r="N8" i="2"/>
  <c r="B8" i="5"/>
  <c r="L32" i="2"/>
  <c r="B72" i="5"/>
  <c r="Q31" i="2" l="1"/>
  <c r="Q33" i="2"/>
  <c r="Q34" i="2"/>
  <c r="Q35" i="2"/>
  <c r="Q36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P31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O31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N31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M31" i="2"/>
  <c r="M32" i="2"/>
  <c r="M33" i="2"/>
  <c r="M34" i="2"/>
  <c r="M35" i="2"/>
  <c r="M36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22" i="2"/>
  <c r="B193" i="3"/>
  <c r="B146" i="3"/>
  <c r="B56" i="3"/>
  <c r="B31" i="3"/>
  <c r="B70" i="3"/>
  <c r="B87" i="3"/>
  <c r="N32" i="2" l="1"/>
  <c r="P32" i="2" s="1"/>
  <c r="O32" i="2"/>
  <c r="B18" i="5"/>
  <c r="B45" i="5"/>
  <c r="B209" i="3"/>
  <c r="K39" i="2" s="1"/>
  <c r="B204" i="3"/>
  <c r="B199" i="3"/>
  <c r="K35" i="2" s="1"/>
  <c r="B16" i="3"/>
  <c r="B119" i="3"/>
  <c r="B2" i="3"/>
  <c r="B48" i="3" l="1"/>
  <c r="B12" i="3"/>
  <c r="B109" i="3"/>
  <c r="B132" i="3"/>
  <c r="B138" i="3"/>
  <c r="B214" i="3"/>
  <c r="B185" i="3"/>
  <c r="K20" i="2" l="1"/>
  <c r="K37" i="2"/>
  <c r="B144" i="3"/>
  <c r="B43" i="5"/>
  <c r="B2" i="5"/>
  <c r="B10" i="5"/>
  <c r="L9" i="2" s="1"/>
  <c r="F23" i="2" l="1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G20" i="2"/>
  <c r="L23" i="2"/>
  <c r="L22" i="2"/>
  <c r="L21" i="2"/>
  <c r="L19" i="2"/>
  <c r="L18" i="2"/>
  <c r="L17" i="2"/>
  <c r="L16" i="2"/>
  <c r="L15" i="2"/>
  <c r="L14" i="2"/>
  <c r="L12" i="2"/>
  <c r="L11" i="2"/>
  <c r="L10" i="2"/>
  <c r="L8" i="2"/>
  <c r="L7" i="2"/>
  <c r="K6" i="2"/>
  <c r="L6" i="2"/>
  <c r="L20" i="2"/>
  <c r="L13" i="2"/>
  <c r="M6" i="2" l="1"/>
  <c r="N6" i="2" s="1"/>
  <c r="L53" i="2"/>
  <c r="I8" i="2"/>
  <c r="I9" i="2"/>
  <c r="I20" i="2"/>
  <c r="G31" i="2"/>
  <c r="I31" i="2" s="1"/>
  <c r="G32" i="2"/>
  <c r="I32" i="2" s="1"/>
  <c r="G33" i="2"/>
  <c r="I33" i="2" s="1"/>
  <c r="G34" i="2"/>
  <c r="I34" i="2" s="1"/>
  <c r="G35" i="2"/>
  <c r="I35" i="2" s="1"/>
  <c r="G36" i="2"/>
  <c r="I36" i="2" s="1"/>
  <c r="G37" i="2"/>
  <c r="I37" i="2" s="1"/>
  <c r="G38" i="2"/>
  <c r="I38" i="2" s="1"/>
  <c r="G39" i="2"/>
  <c r="I39" i="2" s="1"/>
  <c r="G40" i="2"/>
  <c r="I40" i="2" s="1"/>
  <c r="G41" i="2"/>
  <c r="I41" i="2" s="1"/>
  <c r="G42" i="2"/>
  <c r="I42" i="2" s="1"/>
  <c r="G43" i="2"/>
  <c r="I43" i="2" s="1"/>
  <c r="G44" i="2"/>
  <c r="I44" i="2" s="1"/>
  <c r="G45" i="2"/>
  <c r="I45" i="2" s="1"/>
  <c r="G46" i="2"/>
  <c r="I46" i="2" s="1"/>
  <c r="G47" i="2"/>
  <c r="I47" i="2" s="1"/>
  <c r="G48" i="2"/>
  <c r="I48" i="2" s="1"/>
  <c r="G49" i="2"/>
  <c r="I49" i="2" s="1"/>
  <c r="G50" i="2"/>
  <c r="I50" i="2" s="1"/>
  <c r="G51" i="2"/>
  <c r="I51" i="2" s="1"/>
  <c r="G6" i="2"/>
  <c r="G7" i="2"/>
  <c r="I7" i="2" s="1"/>
  <c r="G8" i="2"/>
  <c r="G9" i="2"/>
  <c r="G10" i="2"/>
  <c r="I10" i="2" s="1"/>
  <c r="G11" i="2"/>
  <c r="I11" i="2" s="1"/>
  <c r="G12" i="2"/>
  <c r="I12" i="2" s="1"/>
  <c r="G13" i="2"/>
  <c r="I13" i="2" s="1"/>
  <c r="G14" i="2"/>
  <c r="I14" i="2" s="1"/>
  <c r="G15" i="2"/>
  <c r="I15" i="2" s="1"/>
  <c r="G16" i="2"/>
  <c r="I16" i="2" s="1"/>
  <c r="G17" i="2"/>
  <c r="I17" i="2" s="1"/>
  <c r="G18" i="2"/>
  <c r="I18" i="2" s="1"/>
  <c r="G19" i="2"/>
  <c r="I19" i="2" s="1"/>
  <c r="G21" i="2"/>
  <c r="I21" i="2" s="1"/>
  <c r="G22" i="2"/>
  <c r="I22" i="2" s="1"/>
  <c r="G23" i="2"/>
  <c r="I23" i="2" s="1"/>
  <c r="O6" i="2" l="1"/>
  <c r="P6" i="2" s="1"/>
  <c r="I6" i="2"/>
  <c r="Q6" i="2" s="1"/>
  <c r="R6" i="2" s="1"/>
  <c r="G53" i="2"/>
  <c r="B53" i="2"/>
  <c r="C53" i="2"/>
  <c r="D53" i="2"/>
  <c r="E53" i="2"/>
  <c r="F53" i="2"/>
  <c r="H53" i="2"/>
  <c r="K49" i="2"/>
  <c r="K45" i="2"/>
  <c r="K23" i="2"/>
  <c r="K22" i="2"/>
  <c r="K21" i="2"/>
  <c r="K19" i="2"/>
  <c r="K12" i="2"/>
  <c r="K9" i="2"/>
  <c r="K7" i="2"/>
  <c r="K18" i="2"/>
  <c r="K17" i="2"/>
  <c r="K16" i="2"/>
  <c r="K15" i="2"/>
  <c r="K14" i="2"/>
  <c r="K13" i="2"/>
  <c r="K11" i="2"/>
  <c r="K10" i="2"/>
  <c r="B218" i="3" l="1"/>
  <c r="K8" i="2"/>
  <c r="I53" i="2"/>
  <c r="M18" i="2"/>
  <c r="N18" i="2"/>
  <c r="Q18" i="2"/>
  <c r="R18" i="2" s="1"/>
  <c r="P7" i="2"/>
  <c r="O7" i="2"/>
  <c r="N7" i="2"/>
  <c r="Q7" i="2"/>
  <c r="R7" i="2" s="1"/>
  <c r="M7" i="2"/>
  <c r="Q19" i="2"/>
  <c r="R19" i="2" s="1"/>
  <c r="M19" i="2"/>
  <c r="N19" i="2" s="1"/>
  <c r="N20" i="2"/>
  <c r="M20" i="2"/>
  <c r="Q14" i="2"/>
  <c r="R14" i="2" s="1"/>
  <c r="M14" i="2"/>
  <c r="N14" i="2" s="1"/>
  <c r="Q17" i="2"/>
  <c r="R17" i="2" s="1"/>
  <c r="M17" i="2"/>
  <c r="N17" i="2"/>
  <c r="M9" i="2"/>
  <c r="N9" i="2" s="1"/>
  <c r="Q9" i="2"/>
  <c r="R9" i="2" s="1"/>
  <c r="M21" i="2"/>
  <c r="N21" i="2" s="1"/>
  <c r="Q21" i="2"/>
  <c r="R21" i="2" s="1"/>
  <c r="Q16" i="2"/>
  <c r="R16" i="2" s="1"/>
  <c r="M16" i="2"/>
  <c r="N16" i="2" s="1"/>
  <c r="M10" i="2"/>
  <c r="Q10" i="2"/>
  <c r="R10" i="2" s="1"/>
  <c r="Q22" i="2"/>
  <c r="R22" i="2" s="1"/>
  <c r="Q13" i="2"/>
  <c r="R13" i="2" s="1"/>
  <c r="M13" i="2"/>
  <c r="N13" i="2"/>
  <c r="M11" i="2"/>
  <c r="N11" i="2"/>
  <c r="Q11" i="2"/>
  <c r="R11" i="2" s="1"/>
  <c r="Q23" i="2"/>
  <c r="R23" i="2" s="1"/>
  <c r="M23" i="2"/>
  <c r="O15" i="2"/>
  <c r="Q15" i="2"/>
  <c r="R15" i="2" s="1"/>
  <c r="M15" i="2"/>
  <c r="N15" i="2"/>
  <c r="M12" i="2"/>
  <c r="N12" i="2" s="1"/>
  <c r="O12" i="2" s="1"/>
  <c r="Q12" i="2"/>
  <c r="R12" i="2" s="1"/>
  <c r="Q20" i="2"/>
  <c r="R20" i="2" s="1"/>
  <c r="Q8" i="2" l="1"/>
  <c r="R8" i="2" s="1"/>
  <c r="M8" i="2"/>
  <c r="O8" i="2" s="1"/>
  <c r="P8" i="2" s="1"/>
  <c r="O13" i="2"/>
  <c r="P13" i="2" s="1"/>
  <c r="O20" i="2"/>
  <c r="P20" i="2" s="1"/>
  <c r="K53" i="2"/>
  <c r="O18" i="2"/>
  <c r="P18" i="2" s="1"/>
  <c r="P12" i="2"/>
  <c r="O16" i="2"/>
  <c r="P16" i="2" s="1"/>
  <c r="P15" i="2"/>
  <c r="O9" i="2"/>
  <c r="P9" i="2" s="1"/>
  <c r="O14" i="2"/>
  <c r="P14" i="2" s="1"/>
  <c r="O21" i="2"/>
  <c r="P21" i="2" s="1"/>
  <c r="N10" i="2"/>
  <c r="N23" i="2"/>
  <c r="O23" i="2" s="1"/>
  <c r="P23" i="2" s="1"/>
  <c r="O19" i="2"/>
  <c r="P19" i="2" s="1"/>
  <c r="N22" i="2"/>
  <c r="O22" i="2" s="1"/>
  <c r="P22" i="2" s="1"/>
  <c r="O17" i="2"/>
  <c r="P17" i="2" s="1"/>
  <c r="O11" i="2"/>
  <c r="P11" i="2" s="1"/>
  <c r="B45" i="4"/>
  <c r="O10" i="2" l="1"/>
  <c r="P10" i="2" s="1"/>
  <c r="R53" i="2" l="1"/>
  <c r="M53" i="2"/>
  <c r="Q53" i="2"/>
  <c r="N53" i="2" l="1"/>
  <c r="B45" i="1"/>
  <c r="O53" i="2" l="1"/>
  <c r="P53" i="2"/>
  <c r="A28" i="2"/>
  <c r="A26" i="2"/>
</calcChain>
</file>

<file path=xl/sharedStrings.xml><?xml version="1.0" encoding="utf-8"?>
<sst xmlns="http://schemas.openxmlformats.org/spreadsheetml/2006/main" count="653" uniqueCount="252">
  <si>
    <t>MPO</t>
  </si>
  <si>
    <t>(Cycle 3, 2024)</t>
  </si>
  <si>
    <t>AMBAG</t>
  </si>
  <si>
    <t>BCAG</t>
  </si>
  <si>
    <t>FCOG</t>
  </si>
  <si>
    <t>KCAG</t>
  </si>
  <si>
    <t>KCOG</t>
  </si>
  <si>
    <t>MCAG</t>
  </si>
  <si>
    <t>MCTC</t>
  </si>
  <si>
    <t>MTC</t>
  </si>
  <si>
    <t>SACOG</t>
  </si>
  <si>
    <t>SANDAG</t>
  </si>
  <si>
    <t>SJCOG</t>
  </si>
  <si>
    <t>SLOCOG</t>
  </si>
  <si>
    <t>SBCAG</t>
  </si>
  <si>
    <t>SRTA</t>
  </si>
  <si>
    <r>
      <t>SCAG</t>
    </r>
    <r>
      <rPr>
        <b/>
        <vertAlign val="superscript"/>
        <sz val="11"/>
        <rFont val="Arial Narrow"/>
        <family val="2"/>
      </rPr>
      <t>1</t>
    </r>
  </si>
  <si>
    <t>StanCOG</t>
  </si>
  <si>
    <t>TCAG</t>
  </si>
  <si>
    <r>
      <t xml:space="preserve">TRPA </t>
    </r>
    <r>
      <rPr>
        <sz val="10"/>
        <rFont val="Arial Narrow"/>
        <family val="2"/>
      </rPr>
      <t>(South Lake Tahoe, CA-NV)</t>
    </r>
  </si>
  <si>
    <t>NON-MPO RTPA</t>
  </si>
  <si>
    <t>Alpine County Local Transportation Commission (LTC) Total</t>
  </si>
  <si>
    <t>Amador County Transportation Commission (CTC) Total</t>
  </si>
  <si>
    <t>Calaveras Council of Governments (COG) Total</t>
  </si>
  <si>
    <t>Colusa County Transportation Commission (CTC) Total</t>
  </si>
  <si>
    <t>Del Norte Local Transportation Commission Total</t>
  </si>
  <si>
    <t>Glenn County Transportation Commission (CTC) Total</t>
  </si>
  <si>
    <t>Humboldt County Association of Governments Total</t>
  </si>
  <si>
    <t>Inyo County Local Transportation Commission (LTC) Total</t>
  </si>
  <si>
    <t>Lake County Congestion Management Agency and Planning Commission (CCAPC) Total</t>
  </si>
  <si>
    <t>Lassen County Transportation Commission Total</t>
  </si>
  <si>
    <t>Mariposa County Local Transportation Commission (LTC) Total</t>
  </si>
  <si>
    <t>Mendocino Council of Governments (COG) Total</t>
  </si>
  <si>
    <t>Modoc Local Transportation Commission Total</t>
  </si>
  <si>
    <t>Mono County Local Transportation Commission (LTC) Total</t>
  </si>
  <si>
    <t>Nevada County Transportation Commission (CTC) Total</t>
  </si>
  <si>
    <t>Plumas County Transportation Commission (CTC) Total</t>
  </si>
  <si>
    <t>Sierra County Transportation Commission (LTC) Total</t>
  </si>
  <si>
    <t>Siskiyou County Transportation Commission Total</t>
  </si>
  <si>
    <t>Tehama County Transportation Commission Total</t>
  </si>
  <si>
    <t>Trinity County Transportation Commission Total</t>
  </si>
  <si>
    <t>Tuolumne County Transportation Council (TCTC) Total</t>
  </si>
  <si>
    <t>Carbon Reduction Program (CRP)</t>
  </si>
  <si>
    <t>Annual Federal Fiscal Year Apportionments - MPOs</t>
  </si>
  <si>
    <t>(Cycle 4, 2025)</t>
  </si>
  <si>
    <t>(Cycle 5, 2026)</t>
  </si>
  <si>
    <t xml:space="preserve">Combined 
Total </t>
  </si>
  <si>
    <t>FUNDS OBLIGATED</t>
  </si>
  <si>
    <t>OVER-OBLIGATED</t>
  </si>
  <si>
    <r>
      <rPr>
        <vertAlign val="superscript"/>
        <sz val="11"/>
        <rFont val="Arial Narrow"/>
        <family val="2"/>
      </rPr>
      <t>1</t>
    </r>
    <r>
      <rPr>
        <sz val="11"/>
        <rFont val="Arial Narrow"/>
        <family val="2"/>
      </rPr>
      <t xml:space="preserve"> Total MPO amount may be spent anywhere within the MPO area.</t>
    </r>
  </si>
  <si>
    <t>Annual Federal Fiscal Year Apportionments - Rural RTPAs</t>
  </si>
  <si>
    <t>Rural RTPA</t>
  </si>
  <si>
    <t>Del Norte Local Transportation Commission (LTC) Total</t>
  </si>
  <si>
    <t>Humboldt County Association of Governments (CAG) Total</t>
  </si>
  <si>
    <t>Lake County/City Area Planning Council (LCCAPC) Total</t>
  </si>
  <si>
    <t>Lassen County Transportation Commission (LCTC) Total</t>
  </si>
  <si>
    <t>Modoc Local Transportation Commission (LTC) Total</t>
  </si>
  <si>
    <t>Siskiyou County Transportation Commission (CTC) Total</t>
  </si>
  <si>
    <t>Tehama County Transportation Commission (CTC) Total</t>
  </si>
  <si>
    <t>Trinity County Transportation Commission (CTC) Total</t>
  </si>
  <si>
    <t>MPO/RTPA</t>
  </si>
  <si>
    <t>OBLIGATION PER PROJECT</t>
  </si>
  <si>
    <t>FPN</t>
  </si>
  <si>
    <t>PROGRAM CODE</t>
  </si>
  <si>
    <t>TRANSACTION DATE</t>
  </si>
  <si>
    <t>5037(046)</t>
  </si>
  <si>
    <t>Y600</t>
  </si>
  <si>
    <t>Y601</t>
  </si>
  <si>
    <t>5942(324)</t>
  </si>
  <si>
    <t>5060(410)</t>
  </si>
  <si>
    <t>07/09/2024</t>
  </si>
  <si>
    <t>5109(290)</t>
  </si>
  <si>
    <t>5109(291)</t>
  </si>
  <si>
    <t>07/18/2024</t>
  </si>
  <si>
    <t>5184(046)</t>
  </si>
  <si>
    <t>Y607</t>
  </si>
  <si>
    <t>5254(031)</t>
  </si>
  <si>
    <t>06/03/2024</t>
  </si>
  <si>
    <t>5085(062)</t>
  </si>
  <si>
    <t>07/29/2024</t>
  </si>
  <si>
    <t>6072(037)</t>
  </si>
  <si>
    <t>6085(092)</t>
  </si>
  <si>
    <t>02/23/2024</t>
  </si>
  <si>
    <t>6085(095)</t>
  </si>
  <si>
    <t>6158(120)</t>
  </si>
  <si>
    <t>5482(052)</t>
  </si>
  <si>
    <t>07/31/2024</t>
  </si>
  <si>
    <t>5447(060)</t>
  </si>
  <si>
    <t>07/11/2024</t>
  </si>
  <si>
    <t>6066(137)</t>
  </si>
  <si>
    <t>06/01/2023</t>
  </si>
  <si>
    <t>6066(129)</t>
  </si>
  <si>
    <t>08/11/2023</t>
  </si>
  <si>
    <t>6066(140)</t>
  </si>
  <si>
    <t>08/23/2023</t>
  </si>
  <si>
    <t>6066(130)</t>
  </si>
  <si>
    <t>10/31/2024</t>
  </si>
  <si>
    <t>5008(213)</t>
  </si>
  <si>
    <t>6096(094)</t>
  </si>
  <si>
    <t>Y606</t>
  </si>
  <si>
    <t>06/18/2024</t>
  </si>
  <si>
    <t>6096(099)</t>
  </si>
  <si>
    <t>6090(116)</t>
  </si>
  <si>
    <t>09/23/2024</t>
  </si>
  <si>
    <t>Y608</t>
  </si>
  <si>
    <t>SCAG</t>
  </si>
  <si>
    <t>6054(094)</t>
  </si>
  <si>
    <t>5307(036)</t>
  </si>
  <si>
    <t>08/18/2023</t>
  </si>
  <si>
    <t>5083(031)</t>
  </si>
  <si>
    <t>08/27/2024</t>
  </si>
  <si>
    <t>5249(035)</t>
  </si>
  <si>
    <t>08/30/2024</t>
  </si>
  <si>
    <t>6049(030)</t>
  </si>
  <si>
    <t>6049(031)</t>
  </si>
  <si>
    <t>6049(032)</t>
  </si>
  <si>
    <t>6049(033)</t>
  </si>
  <si>
    <t>6049(034)</t>
  </si>
  <si>
    <t>08/05/2024</t>
  </si>
  <si>
    <t>5449(042)</t>
  </si>
  <si>
    <t>08/21/2024</t>
  </si>
  <si>
    <t>6197(010)</t>
  </si>
  <si>
    <t>09/04/2024</t>
  </si>
  <si>
    <t>5954(210)</t>
  </si>
  <si>
    <t>09/11/2024</t>
  </si>
  <si>
    <t>5134(030)</t>
  </si>
  <si>
    <t>09/05/2024</t>
  </si>
  <si>
    <t>STANCOG</t>
  </si>
  <si>
    <t>TAHOE</t>
  </si>
  <si>
    <t>5925(182)</t>
  </si>
  <si>
    <t>02/29/2024</t>
  </si>
  <si>
    <t>TCTC</t>
  </si>
  <si>
    <t>6152(056)</t>
  </si>
  <si>
    <t>07/30/2024</t>
  </si>
  <si>
    <t>NCTC</t>
  </si>
  <si>
    <t>5473(029)</t>
  </si>
  <si>
    <t>11/18/2024</t>
  </si>
  <si>
    <t>5146(033)</t>
  </si>
  <si>
    <t>5475(053)</t>
  </si>
  <si>
    <t>Apportionment Distribution¹
Cycle 1 
(FFY 2022)</t>
  </si>
  <si>
    <t>Apportionment Distribution¹
Cycle 2 
(FFY 2023)</t>
  </si>
  <si>
    <t>2010 Census Population
(Cycle 1-2)</t>
  </si>
  <si>
    <t>2020 Census Population
(Cycle 3)</t>
  </si>
  <si>
    <t>Total FY24 Apportionments</t>
  </si>
  <si>
    <t>Total Funds Obligated</t>
  </si>
  <si>
    <t>TOTAL REMAINING TO OBLIGATE</t>
  </si>
  <si>
    <t>6168(007)</t>
  </si>
  <si>
    <t>5952(214)</t>
  </si>
  <si>
    <t>5008(217)</t>
  </si>
  <si>
    <t>5456(023)</t>
  </si>
  <si>
    <t>6049(037)</t>
  </si>
  <si>
    <t>Total FY25 Apportionments</t>
  </si>
  <si>
    <t>5924(291)</t>
  </si>
  <si>
    <t>5479(087)</t>
  </si>
  <si>
    <t>5482(055)</t>
  </si>
  <si>
    <t>5064(103)</t>
  </si>
  <si>
    <t>Apportionment Distribution¹ 
Cycle 3  
(FFY 2024)</t>
  </si>
  <si>
    <t>**For a detailed list of obligated projects per MPO/RTPA please contact Seng.Lo@dot.ca.gov</t>
  </si>
  <si>
    <t>Apportionment Distribution¹
Cycle 3
(FFY 2024)</t>
  </si>
  <si>
    <t>Apportionment Distribution¹ 
Cycle 4  
(FFY 2025)</t>
  </si>
  <si>
    <t>Apportionment Distribution¹
Cycle 4
(FFY 2025)</t>
  </si>
  <si>
    <r>
      <rPr>
        <vertAlign val="superscript"/>
        <sz val="11"/>
        <rFont val="Arial Narrow"/>
        <family val="2"/>
      </rPr>
      <t>1</t>
    </r>
    <r>
      <rPr>
        <sz val="11"/>
        <rFont val="Arial Narrow"/>
        <family val="2"/>
      </rPr>
      <t xml:space="preserve"> Total Rural RTPA amount may be spent anywhere within the RTPA area.</t>
    </r>
  </si>
  <si>
    <r>
      <t>Statewide Total</t>
    </r>
    <r>
      <rPr>
        <b/>
        <vertAlign val="superscript"/>
        <sz val="12"/>
        <rFont val="Arial Narrow"/>
        <family val="2"/>
      </rPr>
      <t xml:space="preserve"> </t>
    </r>
    <r>
      <rPr>
        <sz val="10"/>
        <rFont val="Arial Narrow"/>
        <family val="2"/>
      </rPr>
      <t>(MPOs and Rural RTPAs)</t>
    </r>
  </si>
  <si>
    <t xml:space="preserve">TOTAL FUNDING AMOUNT TRANSFERRED </t>
  </si>
  <si>
    <t>TRANSFERRED PER PROJECT</t>
  </si>
  <si>
    <t>TRPA (South Lake Tahoe, CA-NV)</t>
  </si>
  <si>
    <t>FTACML-6052(011)</t>
  </si>
  <si>
    <t>FTACRPL-6071(186)</t>
  </si>
  <si>
    <t>FTACRPL-6065(265)</t>
  </si>
  <si>
    <t>FTACRPL-6155(121)</t>
  </si>
  <si>
    <t>FTACRPL-6000(077)</t>
  </si>
  <si>
    <t>FTACRPL-6193(013)</t>
  </si>
  <si>
    <t>FTACRPL-6193(014)</t>
  </si>
  <si>
    <t>FTACRPL-6000(080)</t>
  </si>
  <si>
    <t>FTACRP-6071(198)</t>
  </si>
  <si>
    <t>FTACRPL-6516(001)</t>
  </si>
  <si>
    <t>FTACML-6071(206)</t>
  </si>
  <si>
    <t>FTACRPL-6011(017)</t>
  </si>
  <si>
    <t>FTA TRANSFER</t>
  </si>
  <si>
    <t>FTACRPL-6365(008)</t>
  </si>
  <si>
    <t>FTACML-6198(025)</t>
  </si>
  <si>
    <t>FTACRPL-5405(105)</t>
  </si>
  <si>
    <t>FTACRP-6071(206)</t>
  </si>
  <si>
    <t xml:space="preserve"> </t>
  </si>
  <si>
    <t>5933(168)</t>
  </si>
  <si>
    <t>05/07/2025</t>
  </si>
  <si>
    <t>5252(040)</t>
  </si>
  <si>
    <t>5157(136)</t>
  </si>
  <si>
    <t>5351(047)</t>
  </si>
  <si>
    <t>5453(018)</t>
  </si>
  <si>
    <t>05/29/2025</t>
  </si>
  <si>
    <t>05/14/2025</t>
  </si>
  <si>
    <t>5157(138)</t>
  </si>
  <si>
    <t>6471(024)</t>
  </si>
  <si>
    <t>05/22/2025</t>
  </si>
  <si>
    <t>6133(068)</t>
  </si>
  <si>
    <t>5244(049)</t>
  </si>
  <si>
    <t>5157(139)</t>
  </si>
  <si>
    <t>FTACRPL-5941(143)</t>
  </si>
  <si>
    <t>FTACRP-6052(012)</t>
  </si>
  <si>
    <t>5068(064)</t>
  </si>
  <si>
    <t>5942(330)</t>
  </si>
  <si>
    <t>5096(048)</t>
  </si>
  <si>
    <t>07/18/2025</t>
  </si>
  <si>
    <t>07/16/2025</t>
  </si>
  <si>
    <t>5170(071)</t>
  </si>
  <si>
    <t>5109(296)</t>
  </si>
  <si>
    <t>07/02/2025</t>
  </si>
  <si>
    <t>6049(038)</t>
  </si>
  <si>
    <t>6049(039)</t>
  </si>
  <si>
    <t>07/30/2025</t>
  </si>
  <si>
    <t>5304(012)</t>
  </si>
  <si>
    <t>5286(029)</t>
  </si>
  <si>
    <t>07/09/2025</t>
  </si>
  <si>
    <t>6471(025)</t>
  </si>
  <si>
    <t>07/22/2025</t>
  </si>
  <si>
    <t>5170(072)</t>
  </si>
  <si>
    <t>6130(064)</t>
  </si>
  <si>
    <t>5427(037)</t>
  </si>
  <si>
    <t>FTACRP-6193(015)</t>
  </si>
  <si>
    <t>FTACRP-6193(016)</t>
  </si>
  <si>
    <t>FTACRP-6065(277)</t>
  </si>
  <si>
    <t>FTACRPL-5953(812)</t>
  </si>
  <si>
    <t>FTACRPL-5953(813)</t>
  </si>
  <si>
    <t>FTACRPL-7505(005)</t>
  </si>
  <si>
    <t>7/24/2025</t>
  </si>
  <si>
    <t>7/18/2025</t>
  </si>
  <si>
    <t>07/29/2025</t>
  </si>
  <si>
    <t>(as of 8/31/2025)</t>
  </si>
  <si>
    <t>6085(103)</t>
  </si>
  <si>
    <t>08/01/2025</t>
  </si>
  <si>
    <t>08/13/2025</t>
  </si>
  <si>
    <t>5005(187)</t>
  </si>
  <si>
    <t>08/11/2025</t>
  </si>
  <si>
    <t>5109(297)</t>
  </si>
  <si>
    <t>08/20/2025</t>
  </si>
  <si>
    <t>5157(137)</t>
  </si>
  <si>
    <t>5157(141)</t>
  </si>
  <si>
    <t>5134(033)</t>
  </si>
  <si>
    <t>08/14/2025</t>
  </si>
  <si>
    <t>6154(074)</t>
  </si>
  <si>
    <t>08/06/2025</t>
  </si>
  <si>
    <t>Amador County Transportation Commission (CTC)</t>
  </si>
  <si>
    <t>FTACRP-6127(077)</t>
  </si>
  <si>
    <t>8/5/2025</t>
  </si>
  <si>
    <t>FTACRP-6008(019)</t>
  </si>
  <si>
    <t>CYCLE 1</t>
  </si>
  <si>
    <t>CYCLE 2</t>
  </si>
  <si>
    <t>CYCLE 3</t>
  </si>
  <si>
    <t>CYCLE 4</t>
  </si>
  <si>
    <t>Humboldt County Association of Governments (CAG)</t>
  </si>
  <si>
    <t>FTACRPL-6162(002)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</si>
</sst>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sz val="12"/>
      <name val="Arial Narrow"/>
      <family val="2"/>
    </font>
    <font>
      <b/>
      <vertAlign val="superscript"/>
      <sz val="11"/>
      <name val="Arial Narrow"/>
      <family val="2"/>
    </font>
    <font>
      <sz val="10"/>
      <name val="Arial Narrow"/>
      <family val="2"/>
    </font>
    <font>
      <b/>
      <sz val="12"/>
      <color rgb="FFFF000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  <font>
      <vertAlign val="superscript"/>
      <sz val="11"/>
      <name val="Arial Narrow"/>
      <family val="2"/>
    </font>
    <font>
      <b/>
      <vertAlign val="superscript"/>
      <sz val="12"/>
      <name val="Arial Narrow"/>
      <family val="2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8"/>
      <color theme="1"/>
      <name val="Arial Narrow"/>
      <family val="2"/>
    </font>
    <font>
      <b/>
      <sz val="11"/>
      <color theme="1"/>
      <name val="Arial Narrow"/>
      <family val="2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4">
    <xf numFmtId="0" fontId="0" fillId="0" borderId="0" xfId="0"/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164" fontId="3" fillId="3" borderId="14" xfId="2" applyNumberFormat="1" applyFont="1" applyFill="1" applyBorder="1" applyAlignment="1"/>
    <xf numFmtId="164" fontId="3" fillId="3" borderId="14" xfId="2" applyNumberFormat="1" applyFont="1" applyFill="1" applyBorder="1" applyAlignment="1">
      <alignment wrapText="1"/>
    </xf>
    <xf numFmtId="0" fontId="2" fillId="3" borderId="14" xfId="0" applyFont="1" applyFill="1" applyBorder="1"/>
    <xf numFmtId="164" fontId="3" fillId="3" borderId="16" xfId="2" applyNumberFormat="1" applyFont="1" applyFill="1" applyBorder="1" applyAlignment="1"/>
    <xf numFmtId="164" fontId="3" fillId="3" borderId="16" xfId="2" applyNumberFormat="1" applyFont="1" applyFill="1" applyBorder="1" applyAlignment="1">
      <alignment wrapText="1"/>
    </xf>
    <xf numFmtId="0" fontId="2" fillId="3" borderId="16" xfId="0" applyFont="1" applyFill="1" applyBorder="1"/>
    <xf numFmtId="0" fontId="9" fillId="7" borderId="0" xfId="0" applyFont="1" applyFill="1" applyAlignment="1">
      <alignment horizontal="left" vertical="top"/>
    </xf>
    <xf numFmtId="165" fontId="3" fillId="7" borderId="0" xfId="1" applyNumberFormat="1" applyFont="1" applyFill="1" applyBorder="1" applyAlignment="1">
      <alignment wrapText="1"/>
    </xf>
    <xf numFmtId="164" fontId="3" fillId="7" borderId="0" xfId="2" applyNumberFormat="1" applyFont="1" applyFill="1" applyBorder="1" applyAlignment="1">
      <alignment wrapText="1"/>
    </xf>
    <xf numFmtId="0" fontId="2" fillId="0" borderId="0" xfId="0" applyFont="1" applyAlignment="1">
      <alignment wrapText="1"/>
    </xf>
    <xf numFmtId="42" fontId="8" fillId="0" borderId="0" xfId="0" applyNumberFormat="1" applyFont="1" applyAlignment="1">
      <alignment horizontal="center"/>
    </xf>
    <xf numFmtId="0" fontId="9" fillId="7" borderId="0" xfId="0" applyFont="1" applyFill="1" applyAlignment="1">
      <alignment horizontal="left"/>
    </xf>
    <xf numFmtId="164" fontId="3" fillId="8" borderId="16" xfId="2" applyNumberFormat="1" applyFont="1" applyFill="1" applyBorder="1" applyAlignment="1"/>
    <xf numFmtId="0" fontId="2" fillId="9" borderId="9" xfId="0" applyFont="1" applyFill="1" applyBorder="1" applyAlignment="1">
      <alignment horizontal="center" vertical="center" wrapText="1"/>
    </xf>
    <xf numFmtId="49" fontId="2" fillId="2" borderId="19" xfId="0" applyNumberFormat="1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left"/>
    </xf>
    <xf numFmtId="0" fontId="2" fillId="3" borderId="31" xfId="0" applyFont="1" applyFill="1" applyBorder="1" applyAlignment="1">
      <alignment horizontal="left"/>
    </xf>
    <xf numFmtId="42" fontId="8" fillId="3" borderId="34" xfId="0" applyNumberFormat="1" applyFont="1" applyFill="1" applyBorder="1" applyAlignment="1">
      <alignment horizontal="center"/>
    </xf>
    <xf numFmtId="42" fontId="8" fillId="3" borderId="35" xfId="0" applyNumberFormat="1" applyFont="1" applyFill="1" applyBorder="1" applyAlignment="1">
      <alignment horizontal="center"/>
    </xf>
    <xf numFmtId="49" fontId="2" fillId="2" borderId="36" xfId="0" applyNumberFormat="1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left"/>
    </xf>
    <xf numFmtId="164" fontId="3" fillId="3" borderId="25" xfId="2" applyNumberFormat="1" applyFont="1" applyFill="1" applyBorder="1" applyAlignment="1"/>
    <xf numFmtId="164" fontId="3" fillId="3" borderId="25" xfId="2" applyNumberFormat="1" applyFont="1" applyFill="1" applyBorder="1" applyAlignment="1">
      <alignment wrapText="1"/>
    </xf>
    <xf numFmtId="0" fontId="2" fillId="3" borderId="25" xfId="0" applyFont="1" applyFill="1" applyBorder="1"/>
    <xf numFmtId="42" fontId="8" fillId="3" borderId="38" xfId="0" applyNumberFormat="1" applyFont="1" applyFill="1" applyBorder="1" applyAlignment="1">
      <alignment horizontal="center"/>
    </xf>
    <xf numFmtId="0" fontId="3" fillId="8" borderId="17" xfId="0" applyFont="1" applyFill="1" applyBorder="1" applyAlignment="1">
      <alignment wrapText="1"/>
    </xf>
    <xf numFmtId="164" fontId="3" fillId="8" borderId="35" xfId="2" applyNumberFormat="1" applyFont="1" applyFill="1" applyBorder="1" applyAlignment="1"/>
    <xf numFmtId="49" fontId="2" fillId="2" borderId="28" xfId="0" applyNumberFormat="1" applyFont="1" applyFill="1" applyBorder="1" applyAlignment="1">
      <alignment horizontal="center" vertical="center" wrapText="1"/>
    </xf>
    <xf numFmtId="0" fontId="13" fillId="0" borderId="0" xfId="0" applyFont="1"/>
    <xf numFmtId="164" fontId="13" fillId="0" borderId="0" xfId="2" applyNumberFormat="1" applyFont="1"/>
    <xf numFmtId="0" fontId="13" fillId="7" borderId="0" xfId="0" applyFont="1" applyFill="1"/>
    <xf numFmtId="0" fontId="14" fillId="0" borderId="0" xfId="0" applyFont="1" applyAlignment="1"/>
    <xf numFmtId="44" fontId="13" fillId="0" borderId="0" xfId="0" applyNumberFormat="1" applyFont="1"/>
    <xf numFmtId="0" fontId="13" fillId="0" borderId="0" xfId="0" applyFont="1" applyAlignment="1"/>
    <xf numFmtId="49" fontId="2" fillId="2" borderId="29" xfId="0" applyNumberFormat="1" applyFont="1" applyFill="1" applyBorder="1" applyAlignment="1">
      <alignment horizontal="center" vertical="center"/>
    </xf>
    <xf numFmtId="0" fontId="0" fillId="4" borderId="17" xfId="0" applyFill="1" applyBorder="1" applyAlignment="1">
      <alignment wrapText="1"/>
    </xf>
    <xf numFmtId="164" fontId="0" fillId="4" borderId="35" xfId="0" applyNumberFormat="1" applyFill="1" applyBorder="1"/>
    <xf numFmtId="0" fontId="0" fillId="4" borderId="39" xfId="0" applyFill="1" applyBorder="1" applyAlignment="1">
      <alignment wrapText="1"/>
    </xf>
    <xf numFmtId="164" fontId="0" fillId="4" borderId="38" xfId="0" applyNumberFormat="1" applyFill="1" applyBorder="1"/>
    <xf numFmtId="164" fontId="3" fillId="3" borderId="42" xfId="2" applyNumberFormat="1" applyFont="1" applyFill="1" applyBorder="1" applyAlignment="1">
      <alignment wrapText="1"/>
    </xf>
    <xf numFmtId="164" fontId="3" fillId="3" borderId="43" xfId="2" applyNumberFormat="1" applyFont="1" applyFill="1" applyBorder="1" applyAlignment="1">
      <alignment wrapText="1"/>
    </xf>
    <xf numFmtId="164" fontId="3" fillId="3" borderId="44" xfId="2" applyNumberFormat="1" applyFont="1" applyFill="1" applyBorder="1" applyAlignment="1">
      <alignment wrapText="1"/>
    </xf>
    <xf numFmtId="49" fontId="2" fillId="2" borderId="32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wrapText="1"/>
    </xf>
    <xf numFmtId="164" fontId="0" fillId="4" borderId="34" xfId="0" applyNumberFormat="1" applyFill="1" applyBorder="1"/>
    <xf numFmtId="44" fontId="2" fillId="2" borderId="46" xfId="2" applyFont="1" applyFill="1" applyBorder="1" applyAlignment="1">
      <alignment horizontal="center" vertical="center" wrapText="1"/>
    </xf>
    <xf numFmtId="44" fontId="2" fillId="2" borderId="28" xfId="2" applyFont="1" applyFill="1" applyBorder="1" applyAlignment="1">
      <alignment horizontal="center" vertical="center" wrapText="1"/>
    </xf>
    <xf numFmtId="44" fontId="2" fillId="2" borderId="20" xfId="2" applyFont="1" applyFill="1" applyBorder="1" applyAlignment="1">
      <alignment horizontal="center" vertical="center" wrapText="1"/>
    </xf>
    <xf numFmtId="164" fontId="7" fillId="6" borderId="21" xfId="2" applyNumberFormat="1" applyFont="1" applyFill="1" applyBorder="1" applyAlignment="1"/>
    <xf numFmtId="165" fontId="3" fillId="8" borderId="16" xfId="1" applyNumberFormat="1" applyFont="1" applyFill="1" applyBorder="1" applyAlignment="1"/>
    <xf numFmtId="164" fontId="8" fillId="8" borderId="16" xfId="0" applyNumberFormat="1" applyFont="1" applyFill="1" applyBorder="1" applyAlignment="1"/>
    <xf numFmtId="164" fontId="7" fillId="6" borderId="1" xfId="2" applyNumberFormat="1" applyFont="1" applyFill="1" applyBorder="1" applyAlignment="1"/>
    <xf numFmtId="164" fontId="8" fillId="8" borderId="16" xfId="2" applyNumberFormat="1" applyFont="1" applyFill="1" applyBorder="1" applyAlignment="1"/>
    <xf numFmtId="165" fontId="3" fillId="8" borderId="16" xfId="1" applyNumberFormat="1" applyFont="1" applyFill="1" applyBorder="1" applyAlignment="1">
      <alignment wrapText="1"/>
    </xf>
    <xf numFmtId="164" fontId="3" fillId="8" borderId="16" xfId="2" applyNumberFormat="1" applyFont="1" applyFill="1" applyBorder="1" applyAlignment="1">
      <alignment wrapText="1"/>
    </xf>
    <xf numFmtId="164" fontId="7" fillId="6" borderId="3" xfId="2" applyNumberFormat="1" applyFont="1" applyFill="1" applyBorder="1" applyAlignment="1"/>
    <xf numFmtId="0" fontId="12" fillId="0" borderId="5" xfId="0" applyFont="1" applyBorder="1"/>
    <xf numFmtId="164" fontId="12" fillId="0" borderId="6" xfId="0" applyNumberFormat="1" applyFont="1" applyBorder="1"/>
    <xf numFmtId="0" fontId="13" fillId="0" borderId="41" xfId="0" applyFont="1" applyBorder="1"/>
    <xf numFmtId="0" fontId="13" fillId="0" borderId="15" xfId="0" applyFont="1" applyBorder="1"/>
    <xf numFmtId="0" fontId="13" fillId="0" borderId="17" xfId="0" applyFont="1" applyBorder="1"/>
    <xf numFmtId="0" fontId="13" fillId="0" borderId="39" xfId="0" applyFont="1" applyBorder="1"/>
    <xf numFmtId="0" fontId="13" fillId="0" borderId="45" xfId="0" applyFont="1" applyBorder="1"/>
    <xf numFmtId="0" fontId="15" fillId="0" borderId="5" xfId="0" applyFont="1" applyBorder="1" applyAlignment="1">
      <alignment wrapText="1"/>
    </xf>
    <xf numFmtId="44" fontId="8" fillId="0" borderId="10" xfId="2" applyFont="1" applyBorder="1"/>
    <xf numFmtId="0" fontId="8" fillId="0" borderId="10" xfId="0" applyFont="1" applyBorder="1"/>
    <xf numFmtId="0" fontId="8" fillId="0" borderId="33" xfId="0" applyFont="1" applyBorder="1"/>
    <xf numFmtId="8" fontId="8" fillId="0" borderId="10" xfId="2" applyNumberFormat="1" applyFont="1" applyFill="1" applyBorder="1"/>
    <xf numFmtId="44" fontId="8" fillId="0" borderId="10" xfId="2" applyFont="1" applyFill="1" applyBorder="1"/>
    <xf numFmtId="44" fontId="8" fillId="0" borderId="14" xfId="2" applyFont="1" applyFill="1" applyBorder="1"/>
    <xf numFmtId="0" fontId="8" fillId="0" borderId="14" xfId="0" applyFont="1" applyBorder="1" applyAlignment="1">
      <alignment horizontal="center"/>
    </xf>
    <xf numFmtId="14" fontId="8" fillId="0" borderId="34" xfId="0" applyNumberFormat="1" applyFont="1" applyBorder="1" applyAlignment="1">
      <alignment horizontal="center"/>
    </xf>
    <xf numFmtId="44" fontId="8" fillId="0" borderId="16" xfId="2" applyFont="1" applyFill="1" applyBorder="1"/>
    <xf numFmtId="0" fontId="8" fillId="0" borderId="16" xfId="0" applyFont="1" applyBorder="1" applyAlignment="1">
      <alignment horizontal="center"/>
    </xf>
    <xf numFmtId="14" fontId="8" fillId="0" borderId="35" xfId="0" applyNumberFormat="1" applyFont="1" applyBorder="1" applyAlignment="1">
      <alignment horizontal="center"/>
    </xf>
    <xf numFmtId="44" fontId="8" fillId="0" borderId="25" xfId="2" applyFont="1" applyFill="1" applyBorder="1"/>
    <xf numFmtId="0" fontId="8" fillId="0" borderId="25" xfId="0" applyFont="1" applyBorder="1" applyAlignment="1">
      <alignment horizontal="center"/>
    </xf>
    <xf numFmtId="14" fontId="8" fillId="0" borderId="38" xfId="0" applyNumberFormat="1" applyFont="1" applyBorder="1" applyAlignment="1">
      <alignment horizontal="center"/>
    </xf>
    <xf numFmtId="44" fontId="8" fillId="0" borderId="22" xfId="2" applyFont="1" applyFill="1" applyBorder="1"/>
    <xf numFmtId="0" fontId="8" fillId="0" borderId="22" xfId="0" applyFont="1" applyBorder="1" applyAlignment="1">
      <alignment horizontal="center"/>
    </xf>
    <xf numFmtId="0" fontId="16" fillId="0" borderId="16" xfId="0" applyFont="1" applyBorder="1" applyAlignment="1">
      <alignment horizontal="center" vertical="top"/>
    </xf>
    <xf numFmtId="0" fontId="8" fillId="0" borderId="38" xfId="0" applyFont="1" applyBorder="1" applyAlignment="1">
      <alignment horizontal="center"/>
    </xf>
    <xf numFmtId="0" fontId="16" fillId="0" borderId="25" xfId="0" applyFont="1" applyBorder="1" applyAlignment="1">
      <alignment horizontal="center" vertical="top"/>
    </xf>
    <xf numFmtId="0" fontId="16" fillId="0" borderId="22" xfId="0" applyFont="1" applyBorder="1" applyAlignment="1">
      <alignment horizontal="center" vertical="top"/>
    </xf>
    <xf numFmtId="44" fontId="8" fillId="0" borderId="18" xfId="2" applyFont="1" applyFill="1" applyBorder="1"/>
    <xf numFmtId="0" fontId="16" fillId="0" borderId="18" xfId="0" applyFont="1" applyBorder="1" applyAlignment="1">
      <alignment horizontal="center" vertical="top"/>
    </xf>
    <xf numFmtId="44" fontId="8" fillId="0" borderId="27" xfId="2" applyFont="1" applyFill="1" applyBorder="1"/>
    <xf numFmtId="0" fontId="8" fillId="0" borderId="27" xfId="0" applyFont="1" applyBorder="1" applyAlignment="1">
      <alignment horizontal="center"/>
    </xf>
    <xf numFmtId="14" fontId="8" fillId="0" borderId="47" xfId="0" applyNumberFormat="1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25" xfId="0" applyFont="1" applyBorder="1"/>
    <xf numFmtId="0" fontId="8" fillId="0" borderId="38" xfId="0" applyFont="1" applyBorder="1"/>
    <xf numFmtId="0" fontId="16" fillId="0" borderId="27" xfId="0" applyFont="1" applyBorder="1" applyAlignment="1">
      <alignment horizontal="center" vertical="top"/>
    </xf>
    <xf numFmtId="14" fontId="16" fillId="0" borderId="47" xfId="0" applyNumberFormat="1" applyFont="1" applyBorder="1" applyAlignment="1">
      <alignment horizontal="center" vertical="top"/>
    </xf>
    <xf numFmtId="0" fontId="8" fillId="0" borderId="0" xfId="0" applyFont="1"/>
    <xf numFmtId="0" fontId="13" fillId="0" borderId="46" xfId="0" applyFont="1" applyBorder="1"/>
    <xf numFmtId="44" fontId="8" fillId="0" borderId="28" xfId="2" applyFont="1" applyFill="1" applyBorder="1"/>
    <xf numFmtId="8" fontId="8" fillId="0" borderId="28" xfId="2" applyNumberFormat="1" applyFont="1" applyFill="1" applyBorder="1"/>
    <xf numFmtId="0" fontId="8" fillId="0" borderId="28" xfId="0" applyFont="1" applyBorder="1"/>
    <xf numFmtId="0" fontId="8" fillId="0" borderId="20" xfId="0" applyFont="1" applyBorder="1"/>
    <xf numFmtId="0" fontId="13" fillId="0" borderId="48" xfId="0" applyFont="1" applyBorder="1"/>
    <xf numFmtId="44" fontId="8" fillId="0" borderId="49" xfId="2" applyFont="1" applyFill="1" applyBorder="1"/>
    <xf numFmtId="0" fontId="8" fillId="0" borderId="49" xfId="0" applyFont="1" applyBorder="1"/>
    <xf numFmtId="0" fontId="8" fillId="0" borderId="50" xfId="0" applyFont="1" applyBorder="1"/>
    <xf numFmtId="0" fontId="13" fillId="0" borderId="21" xfId="0" applyFont="1" applyBorder="1"/>
    <xf numFmtId="0" fontId="16" fillId="0" borderId="23" xfId="0" applyFont="1" applyBorder="1" applyAlignment="1">
      <alignment horizontal="center" vertical="top"/>
    </xf>
    <xf numFmtId="0" fontId="13" fillId="0" borderId="1" xfId="0" applyFont="1" applyBorder="1"/>
    <xf numFmtId="14" fontId="8" fillId="0" borderId="2" xfId="0" applyNumberFormat="1" applyFont="1" applyBorder="1" applyAlignment="1">
      <alignment horizontal="center"/>
    </xf>
    <xf numFmtId="14" fontId="16" fillId="0" borderId="2" xfId="0" applyNumberFormat="1" applyFont="1" applyBorder="1" applyAlignment="1">
      <alignment horizontal="center" vertical="top"/>
    </xf>
    <xf numFmtId="0" fontId="13" fillId="0" borderId="3" xfId="0" applyFont="1" applyBorder="1"/>
    <xf numFmtId="14" fontId="16" fillId="0" borderId="4" xfId="0" applyNumberFormat="1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0" fontId="8" fillId="0" borderId="2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14" fontId="8" fillId="0" borderId="4" xfId="0" applyNumberFormat="1" applyFont="1" applyBorder="1" applyAlignment="1">
      <alignment horizontal="center"/>
    </xf>
    <xf numFmtId="14" fontId="8" fillId="0" borderId="23" xfId="0" applyNumberFormat="1" applyFont="1" applyBorder="1" applyAlignment="1">
      <alignment horizontal="center"/>
    </xf>
    <xf numFmtId="164" fontId="13" fillId="0" borderId="0" xfId="0" applyNumberFormat="1" applyFont="1"/>
    <xf numFmtId="8" fontId="8" fillId="0" borderId="27" xfId="2" applyNumberFormat="1" applyFont="1" applyFill="1" applyBorder="1"/>
    <xf numFmtId="0" fontId="8" fillId="0" borderId="27" xfId="0" applyFont="1" applyBorder="1"/>
    <xf numFmtId="0" fontId="8" fillId="0" borderId="47" xfId="0" applyFont="1" applyBorder="1"/>
    <xf numFmtId="44" fontId="2" fillId="9" borderId="9" xfId="0" applyNumberFormat="1" applyFont="1" applyFill="1" applyBorder="1" applyAlignment="1">
      <alignment horizontal="center" vertical="center" wrapText="1"/>
    </xf>
    <xf numFmtId="44" fontId="2" fillId="9" borderId="10" xfId="0" applyNumberFormat="1" applyFont="1" applyFill="1" applyBorder="1" applyAlignment="1">
      <alignment horizontal="center" vertical="center" wrapText="1"/>
    </xf>
    <xf numFmtId="44" fontId="2" fillId="9" borderId="11" xfId="0" applyNumberFormat="1" applyFont="1" applyFill="1" applyBorder="1" applyAlignment="1">
      <alignment horizontal="center" vertical="center" wrapText="1"/>
    </xf>
    <xf numFmtId="0" fontId="13" fillId="0" borderId="7" xfId="0" applyFont="1" applyBorder="1"/>
    <xf numFmtId="0" fontId="8" fillId="0" borderId="8" xfId="0" applyFont="1" applyBorder="1"/>
    <xf numFmtId="164" fontId="3" fillId="3" borderId="14" xfId="0" applyNumberFormat="1" applyFont="1" applyFill="1" applyBorder="1" applyAlignment="1">
      <alignment wrapText="1"/>
    </xf>
    <xf numFmtId="164" fontId="3" fillId="3" borderId="16" xfId="0" applyNumberFormat="1" applyFont="1" applyFill="1" applyBorder="1" applyAlignment="1">
      <alignment wrapText="1"/>
    </xf>
    <xf numFmtId="164" fontId="3" fillId="3" borderId="18" xfId="0" applyNumberFormat="1" applyFont="1" applyFill="1" applyBorder="1" applyAlignment="1">
      <alignment wrapText="1"/>
    </xf>
    <xf numFmtId="164" fontId="7" fillId="6" borderId="1" xfId="2" applyNumberFormat="1" applyFont="1" applyFill="1" applyBorder="1"/>
    <xf numFmtId="164" fontId="7" fillId="6" borderId="3" xfId="2" applyNumberFormat="1" applyFont="1" applyFill="1" applyBorder="1"/>
    <xf numFmtId="0" fontId="13" fillId="0" borderId="24" xfId="0" applyFont="1" applyBorder="1"/>
    <xf numFmtId="14" fontId="8" fillId="0" borderId="26" xfId="0" applyNumberFormat="1" applyFont="1" applyBorder="1" applyAlignment="1">
      <alignment horizontal="center"/>
    </xf>
    <xf numFmtId="44" fontId="8" fillId="0" borderId="6" xfId="0" applyNumberFormat="1" applyFont="1" applyBorder="1"/>
    <xf numFmtId="165" fontId="2" fillId="9" borderId="10" xfId="1" applyNumberFormat="1" applyFont="1" applyFill="1" applyBorder="1" applyAlignment="1">
      <alignment horizontal="center" vertical="center" wrapText="1"/>
    </xf>
    <xf numFmtId="164" fontId="3" fillId="0" borderId="0" xfId="2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13" fillId="0" borderId="0" xfId="0" applyFont="1" applyFill="1"/>
    <xf numFmtId="164" fontId="3" fillId="3" borderId="14" xfId="2" applyNumberFormat="1" applyFont="1" applyFill="1" applyBorder="1"/>
    <xf numFmtId="164" fontId="3" fillId="3" borderId="16" xfId="2" applyNumberFormat="1" applyFont="1" applyFill="1" applyBorder="1"/>
    <xf numFmtId="164" fontId="3" fillId="3" borderId="25" xfId="2" applyNumberFormat="1" applyFont="1" applyFill="1" applyBorder="1"/>
    <xf numFmtId="44" fontId="0" fillId="0" borderId="16" xfId="2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4" fontId="0" fillId="0" borderId="25" xfId="2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4" fontId="0" fillId="0" borderId="10" xfId="2" applyFont="1" applyBorder="1" applyAlignment="1">
      <alignment horizontal="center" vertical="center"/>
    </xf>
    <xf numFmtId="44" fontId="0" fillId="0" borderId="14" xfId="2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4" fontId="0" fillId="0" borderId="27" xfId="2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44" fontId="0" fillId="0" borderId="49" xfId="2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44" fontId="0" fillId="0" borderId="33" xfId="2" applyFont="1" applyBorder="1" applyAlignment="1">
      <alignment horizontal="center" vertical="center"/>
    </xf>
    <xf numFmtId="44" fontId="0" fillId="0" borderId="9" xfId="2" applyFont="1" applyBorder="1" applyAlignment="1">
      <alignment vertical="center"/>
    </xf>
    <xf numFmtId="44" fontId="0" fillId="0" borderId="10" xfId="2" applyFont="1" applyBorder="1" applyAlignment="1">
      <alignment vertical="center"/>
    </xf>
    <xf numFmtId="164" fontId="7" fillId="6" borderId="40" xfId="2" applyNumberFormat="1" applyFont="1" applyFill="1" applyBorder="1" applyAlignment="1"/>
    <xf numFmtId="44" fontId="2" fillId="9" borderId="41" xfId="0" applyNumberFormat="1" applyFont="1" applyFill="1" applyBorder="1" applyAlignment="1">
      <alignment horizontal="center" vertical="center" wrapText="1"/>
    </xf>
    <xf numFmtId="164" fontId="7" fillId="6" borderId="16" xfId="2" applyNumberFormat="1" applyFont="1" applyFill="1" applyBorder="1"/>
    <xf numFmtId="164" fontId="7" fillId="6" borderId="18" xfId="2" applyNumberFormat="1" applyFont="1" applyFill="1" applyBorder="1"/>
    <xf numFmtId="0" fontId="13" fillId="0" borderId="0" xfId="0" applyFont="1" applyBorder="1"/>
    <xf numFmtId="164" fontId="7" fillId="6" borderId="12" xfId="2" applyNumberFormat="1" applyFont="1" applyFill="1" applyBorder="1"/>
    <xf numFmtId="164" fontId="7" fillId="6" borderId="14" xfId="2" applyNumberFormat="1" applyFont="1" applyFill="1" applyBorder="1"/>
    <xf numFmtId="1" fontId="6" fillId="0" borderId="0" xfId="0" applyNumberFormat="1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left"/>
    </xf>
    <xf numFmtId="165" fontId="3" fillId="3" borderId="16" xfId="1" applyNumberFormat="1" applyFont="1" applyFill="1" applyBorder="1" applyAlignment="1"/>
    <xf numFmtId="0" fontId="2" fillId="3" borderId="39" xfId="0" applyFont="1" applyFill="1" applyBorder="1" applyAlignment="1">
      <alignment horizontal="left"/>
    </xf>
    <xf numFmtId="165" fontId="3" fillId="3" borderId="25" xfId="1" applyNumberFormat="1" applyFont="1" applyFill="1" applyBorder="1" applyAlignment="1"/>
    <xf numFmtId="0" fontId="2" fillId="3" borderId="15" xfId="0" applyFont="1" applyFill="1" applyBorder="1" applyAlignment="1">
      <alignment horizontal="left"/>
    </xf>
    <xf numFmtId="165" fontId="3" fillId="3" borderId="14" xfId="1" applyNumberFormat="1" applyFont="1" applyFill="1" applyBorder="1" applyAlignment="1"/>
    <xf numFmtId="0" fontId="3" fillId="8" borderId="39" xfId="0" applyFont="1" applyFill="1" applyBorder="1" applyAlignment="1">
      <alignment wrapText="1"/>
    </xf>
    <xf numFmtId="165" fontId="3" fillId="8" borderId="25" xfId="1" applyNumberFormat="1" applyFont="1" applyFill="1" applyBorder="1" applyAlignment="1"/>
    <xf numFmtId="164" fontId="3" fillId="8" borderId="25" xfId="2" applyNumberFormat="1" applyFont="1" applyFill="1" applyBorder="1" applyAlignment="1"/>
    <xf numFmtId="164" fontId="8" fillId="8" borderId="25" xfId="0" applyNumberFormat="1" applyFont="1" applyFill="1" applyBorder="1" applyAlignment="1"/>
    <xf numFmtId="164" fontId="3" fillId="8" borderId="38" xfId="2" applyNumberFormat="1" applyFont="1" applyFill="1" applyBorder="1" applyAlignment="1"/>
    <xf numFmtId="0" fontId="3" fillId="8" borderId="15" xfId="0" applyFont="1" applyFill="1" applyBorder="1" applyAlignment="1">
      <alignment wrapText="1"/>
    </xf>
    <xf numFmtId="165" fontId="3" fillId="8" borderId="14" xfId="1" applyNumberFormat="1" applyFont="1" applyFill="1" applyBorder="1" applyAlignment="1"/>
    <xf numFmtId="164" fontId="3" fillId="8" borderId="14" xfId="2" applyNumberFormat="1" applyFont="1" applyFill="1" applyBorder="1" applyAlignment="1"/>
    <xf numFmtId="164" fontId="8" fillId="8" borderId="14" xfId="2" applyNumberFormat="1" applyFont="1" applyFill="1" applyBorder="1" applyAlignment="1"/>
    <xf numFmtId="164" fontId="3" fillId="8" borderId="34" xfId="2" applyNumberFormat="1" applyFont="1" applyFill="1" applyBorder="1" applyAlignment="1"/>
    <xf numFmtId="164" fontId="13" fillId="0" borderId="0" xfId="2" applyNumberFormat="1" applyFont="1" applyBorder="1"/>
    <xf numFmtId="164" fontId="7" fillId="6" borderId="15" xfId="2" applyNumberFormat="1" applyFont="1" applyFill="1" applyBorder="1" applyAlignment="1"/>
    <xf numFmtId="164" fontId="7" fillId="6" borderId="18" xfId="2" applyNumberFormat="1" applyFont="1" applyFill="1" applyBorder="1" applyAlignment="1"/>
    <xf numFmtId="164" fontId="13" fillId="0" borderId="0" xfId="2" applyNumberFormat="1" applyFont="1" applyAlignment="1">
      <alignment horizontal="right"/>
    </xf>
    <xf numFmtId="9" fontId="13" fillId="0" borderId="0" xfId="3" applyFont="1"/>
    <xf numFmtId="49" fontId="13" fillId="0" borderId="0" xfId="0" applyNumberFormat="1" applyFont="1" applyFill="1" applyBorder="1" applyAlignment="1"/>
    <xf numFmtId="49" fontId="2" fillId="2" borderId="28" xfId="2" applyNumberFormat="1" applyFont="1" applyFill="1" applyBorder="1" applyAlignment="1">
      <alignment horizontal="center" vertical="center" wrapText="1"/>
    </xf>
    <xf numFmtId="0" fontId="0" fillId="0" borderId="41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39" xfId="0" applyBorder="1" applyAlignment="1">
      <alignment wrapText="1"/>
    </xf>
    <xf numFmtId="0" fontId="0" fillId="0" borderId="45" xfId="0" applyBorder="1" applyAlignment="1">
      <alignment wrapText="1"/>
    </xf>
    <xf numFmtId="0" fontId="0" fillId="0" borderId="48" xfId="0" applyBorder="1" applyAlignment="1">
      <alignment wrapText="1"/>
    </xf>
    <xf numFmtId="0" fontId="0" fillId="0" borderId="33" xfId="0" applyBorder="1" applyAlignment="1">
      <alignment horizontal="center" vertical="center"/>
    </xf>
    <xf numFmtId="14" fontId="0" fillId="0" borderId="34" xfId="0" applyNumberFormat="1" applyBorder="1" applyAlignment="1">
      <alignment horizontal="center" vertical="center"/>
    </xf>
    <xf numFmtId="14" fontId="0" fillId="0" borderId="35" xfId="0" applyNumberForma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14" fontId="0" fillId="0" borderId="47" xfId="0" applyNumberFormat="1" applyBorder="1" applyAlignment="1">
      <alignment horizontal="center" vertical="center"/>
    </xf>
    <xf numFmtId="14" fontId="0" fillId="0" borderId="38" xfId="0" applyNumberFormat="1" applyBorder="1" applyAlignment="1">
      <alignment horizontal="center" vertical="center"/>
    </xf>
    <xf numFmtId="44" fontId="0" fillId="0" borderId="33" xfId="2" applyFont="1" applyBorder="1" applyAlignment="1">
      <alignment vertical="center"/>
    </xf>
    <xf numFmtId="0" fontId="0" fillId="0" borderId="50" xfId="0" applyBorder="1" applyAlignment="1">
      <alignment horizontal="center" vertical="center"/>
    </xf>
    <xf numFmtId="44" fontId="2" fillId="11" borderId="45" xfId="2" applyFont="1" applyFill="1" applyBorder="1" applyAlignment="1">
      <alignment horizontal="center" vertical="center" wrapText="1"/>
    </xf>
    <xf numFmtId="44" fontId="2" fillId="11" borderId="27" xfId="2" applyFont="1" applyFill="1" applyBorder="1" applyAlignment="1">
      <alignment horizontal="center" vertical="center" wrapText="1"/>
    </xf>
    <xf numFmtId="49" fontId="2" fillId="11" borderId="27" xfId="0" applyNumberFormat="1" applyFont="1" applyFill="1" applyBorder="1" applyAlignment="1">
      <alignment horizontal="center" vertical="center" wrapText="1"/>
    </xf>
    <xf numFmtId="44" fontId="2" fillId="11" borderId="47" xfId="2" applyFont="1" applyFill="1" applyBorder="1" applyAlignment="1">
      <alignment horizontal="center" vertical="center" wrapText="1"/>
    </xf>
    <xf numFmtId="0" fontId="2" fillId="2" borderId="28" xfId="0" applyNumberFormat="1" applyFont="1" applyFill="1" applyBorder="1" applyAlignment="1">
      <alignment horizontal="center" vertical="center" wrapText="1"/>
    </xf>
    <xf numFmtId="164" fontId="8" fillId="5" borderId="14" xfId="2" applyNumberFormat="1" applyFont="1" applyFill="1" applyBorder="1"/>
    <xf numFmtId="164" fontId="8" fillId="4" borderId="14" xfId="2" applyNumberFormat="1" applyFont="1" applyFill="1" applyBorder="1"/>
    <xf numFmtId="164" fontId="8" fillId="2" borderId="14" xfId="2" applyNumberFormat="1" applyFont="1" applyFill="1" applyBorder="1"/>
    <xf numFmtId="164" fontId="8" fillId="10" borderId="14" xfId="2" applyNumberFormat="1" applyFont="1" applyFill="1" applyBorder="1"/>
    <xf numFmtId="164" fontId="8" fillId="6" borderId="14" xfId="2" applyNumberFormat="1" applyFont="1" applyFill="1" applyBorder="1"/>
    <xf numFmtId="164" fontId="8" fillId="5" borderId="16" xfId="2" applyNumberFormat="1" applyFont="1" applyFill="1" applyBorder="1"/>
    <xf numFmtId="164" fontId="8" fillId="4" borderId="16" xfId="2" applyNumberFormat="1" applyFont="1" applyFill="1" applyBorder="1"/>
    <xf numFmtId="164" fontId="8" fillId="2" borderId="16" xfId="2" applyNumberFormat="1" applyFont="1" applyFill="1" applyBorder="1"/>
    <xf numFmtId="164" fontId="8" fillId="10" borderId="16" xfId="2" applyNumberFormat="1" applyFont="1" applyFill="1" applyBorder="1"/>
    <xf numFmtId="164" fontId="8" fillId="6" borderId="16" xfId="2" applyNumberFormat="1" applyFont="1" applyFill="1" applyBorder="1"/>
    <xf numFmtId="164" fontId="8" fillId="5" borderId="18" xfId="2" applyNumberFormat="1" applyFont="1" applyFill="1" applyBorder="1"/>
    <xf numFmtId="164" fontId="8" fillId="4" borderId="18" xfId="2" applyNumberFormat="1" applyFont="1" applyFill="1" applyBorder="1"/>
    <xf numFmtId="164" fontId="8" fillId="2" borderId="18" xfId="2" applyNumberFormat="1" applyFont="1" applyFill="1" applyBorder="1"/>
    <xf numFmtId="164" fontId="8" fillId="10" borderId="18" xfId="2" applyNumberFormat="1" applyFont="1" applyFill="1" applyBorder="1"/>
    <xf numFmtId="164" fontId="8" fillId="6" borderId="18" xfId="2" applyNumberFormat="1" applyFont="1" applyFill="1" applyBorder="1"/>
    <xf numFmtId="164" fontId="8" fillId="6" borderId="13" xfId="2" applyNumberFormat="1" applyFont="1" applyFill="1" applyBorder="1"/>
    <xf numFmtId="164" fontId="8" fillId="6" borderId="2" xfId="2" applyNumberFormat="1" applyFont="1" applyFill="1" applyBorder="1"/>
    <xf numFmtId="164" fontId="8" fillId="6" borderId="4" xfId="2" applyNumberFormat="1" applyFont="1" applyFill="1" applyBorder="1"/>
    <xf numFmtId="164" fontId="8" fillId="5" borderId="22" xfId="2" applyNumberFormat="1" applyFont="1" applyFill="1" applyBorder="1" applyAlignment="1"/>
    <xf numFmtId="164" fontId="8" fillId="4" borderId="22" xfId="2" applyNumberFormat="1" applyFont="1" applyFill="1" applyBorder="1" applyAlignment="1"/>
    <xf numFmtId="164" fontId="8" fillId="2" borderId="22" xfId="2" applyNumberFormat="1" applyFont="1" applyFill="1" applyBorder="1" applyAlignment="1"/>
    <xf numFmtId="164" fontId="8" fillId="10" borderId="22" xfId="2" applyNumberFormat="1" applyFont="1" applyFill="1" applyBorder="1" applyAlignment="1"/>
    <xf numFmtId="164" fontId="8" fillId="6" borderId="22" xfId="2" applyNumberFormat="1" applyFont="1" applyFill="1" applyBorder="1" applyAlignment="1"/>
    <xf numFmtId="164" fontId="8" fillId="6" borderId="23" xfId="2" applyNumberFormat="1" applyFont="1" applyFill="1" applyBorder="1" applyAlignment="1"/>
    <xf numFmtId="164" fontId="8" fillId="5" borderId="16" xfId="2" applyNumberFormat="1" applyFont="1" applyFill="1" applyBorder="1" applyAlignment="1"/>
    <xf numFmtId="164" fontId="8" fillId="4" borderId="16" xfId="2" applyNumberFormat="1" applyFont="1" applyFill="1" applyBorder="1" applyAlignment="1"/>
    <xf numFmtId="164" fontId="8" fillId="2" borderId="16" xfId="2" applyNumberFormat="1" applyFont="1" applyFill="1" applyBorder="1" applyAlignment="1"/>
    <xf numFmtId="164" fontId="8" fillId="10" borderId="16" xfId="2" applyNumberFormat="1" applyFont="1" applyFill="1" applyBorder="1" applyAlignment="1"/>
    <xf numFmtId="164" fontId="8" fillId="6" borderId="16" xfId="2" applyNumberFormat="1" applyFont="1" applyFill="1" applyBorder="1" applyAlignment="1"/>
    <xf numFmtId="164" fontId="8" fillId="6" borderId="2" xfId="2" applyNumberFormat="1" applyFont="1" applyFill="1" applyBorder="1" applyAlignment="1"/>
    <xf numFmtId="164" fontId="8" fillId="5" borderId="18" xfId="2" applyNumberFormat="1" applyFont="1" applyFill="1" applyBorder="1" applyAlignment="1"/>
    <xf numFmtId="164" fontId="8" fillId="4" borderId="18" xfId="2" applyNumberFormat="1" applyFont="1" applyFill="1" applyBorder="1" applyAlignment="1"/>
    <xf numFmtId="164" fontId="8" fillId="2" borderId="18" xfId="2" applyNumberFormat="1" applyFont="1" applyFill="1" applyBorder="1" applyAlignment="1"/>
    <xf numFmtId="164" fontId="8" fillId="10" borderId="18" xfId="2" applyNumberFormat="1" applyFont="1" applyFill="1" applyBorder="1" applyAlignment="1"/>
    <xf numFmtId="164" fontId="8" fillId="6" borderId="18" xfId="2" applyNumberFormat="1" applyFont="1" applyFill="1" applyBorder="1" applyAlignment="1"/>
    <xf numFmtId="164" fontId="8" fillId="6" borderId="4" xfId="2" applyNumberFormat="1" applyFont="1" applyFill="1" applyBorder="1" applyAlignment="1"/>
    <xf numFmtId="0" fontId="8" fillId="0" borderId="47" xfId="0" applyFont="1" applyBorder="1" applyAlignment="1">
      <alignment horizontal="center"/>
    </xf>
    <xf numFmtId="0" fontId="13" fillId="0" borderId="16" xfId="0" applyFont="1" applyBorder="1"/>
    <xf numFmtId="0" fontId="8" fillId="0" borderId="16" xfId="0" applyFont="1" applyBorder="1"/>
    <xf numFmtId="0" fontId="8" fillId="0" borderId="22" xfId="0" applyFont="1" applyBorder="1"/>
    <xf numFmtId="0" fontId="8" fillId="0" borderId="18" xfId="0" applyFont="1" applyBorder="1"/>
    <xf numFmtId="0" fontId="8" fillId="0" borderId="33" xfId="0" applyFont="1" applyBorder="1" applyAlignment="1">
      <alignment horizontal="center" vertical="center"/>
    </xf>
    <xf numFmtId="14" fontId="8" fillId="0" borderId="34" xfId="0" applyNumberFormat="1" applyFont="1" applyBorder="1" applyAlignment="1">
      <alignment horizontal="center" vertical="center"/>
    </xf>
    <xf numFmtId="14" fontId="8" fillId="0" borderId="35" xfId="0" applyNumberFormat="1" applyFont="1" applyBorder="1" applyAlignment="1">
      <alignment horizontal="center" vertical="center"/>
    </xf>
    <xf numFmtId="14" fontId="16" fillId="0" borderId="35" xfId="0" applyNumberFormat="1" applyFont="1" applyBorder="1" applyAlignment="1">
      <alignment horizontal="center" vertical="center"/>
    </xf>
    <xf numFmtId="14" fontId="16" fillId="0" borderId="38" xfId="0" applyNumberFormat="1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14" fontId="8" fillId="0" borderId="2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14" fontId="8" fillId="0" borderId="38" xfId="0" applyNumberFormat="1" applyFont="1" applyBorder="1" applyAlignment="1">
      <alignment horizontal="center" vertical="center"/>
    </xf>
    <xf numFmtId="14" fontId="8" fillId="0" borderId="47" xfId="0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/>
    </xf>
    <xf numFmtId="14" fontId="8" fillId="0" borderId="16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14" fontId="8" fillId="0" borderId="20" xfId="0" applyNumberFormat="1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66" fontId="8" fillId="0" borderId="27" xfId="2" applyNumberFormat="1" applyFont="1" applyFill="1" applyBorder="1"/>
    <xf numFmtId="0" fontId="16" fillId="0" borderId="27" xfId="0" applyFont="1" applyBorder="1" applyAlignment="1">
      <alignment horizontal="center" vertical="center"/>
    </xf>
    <xf numFmtId="166" fontId="8" fillId="0" borderId="10" xfId="2" applyNumberFormat="1" applyFont="1" applyFill="1" applyBorder="1"/>
    <xf numFmtId="166" fontId="8" fillId="0" borderId="49" xfId="2" applyNumberFormat="1" applyFont="1" applyFill="1" applyBorder="1"/>
    <xf numFmtId="14" fontId="16" fillId="0" borderId="47" xfId="0" applyNumberFormat="1" applyFont="1" applyBorder="1" applyAlignment="1">
      <alignment horizontal="center" vertical="center"/>
    </xf>
    <xf numFmtId="0" fontId="16" fillId="0" borderId="16" xfId="0" applyFont="1" applyBorder="1" applyAlignment="1">
      <alignment horizontal="left" vertical="top"/>
    </xf>
    <xf numFmtId="0" fontId="16" fillId="0" borderId="16" xfId="0" applyFont="1" applyBorder="1" applyAlignment="1">
      <alignment horizontal="center" vertical="center"/>
    </xf>
    <xf numFmtId="14" fontId="16" fillId="0" borderId="16" xfId="0" applyNumberFormat="1" applyFont="1" applyBorder="1" applyAlignment="1">
      <alignment horizontal="center" vertical="center"/>
    </xf>
    <xf numFmtId="14" fontId="16" fillId="0" borderId="16" xfId="0" applyNumberFormat="1" applyFont="1" applyBorder="1" applyAlignment="1">
      <alignment horizontal="center" vertical="top"/>
    </xf>
    <xf numFmtId="44" fontId="8" fillId="0" borderId="16" xfId="2" applyFont="1" applyBorder="1"/>
    <xf numFmtId="0" fontId="8" fillId="0" borderId="2" xfId="0" applyFont="1" applyBorder="1"/>
    <xf numFmtId="44" fontId="8" fillId="0" borderId="18" xfId="2" applyFont="1" applyBorder="1"/>
    <xf numFmtId="0" fontId="8" fillId="0" borderId="4" xfId="0" applyFont="1" applyBorder="1"/>
    <xf numFmtId="0" fontId="13" fillId="0" borderId="12" xfId="0" applyFont="1" applyBorder="1"/>
    <xf numFmtId="44" fontId="8" fillId="0" borderId="14" xfId="2" applyFont="1" applyBorder="1"/>
    <xf numFmtId="0" fontId="8" fillId="0" borderId="14" xfId="0" applyFont="1" applyBorder="1"/>
    <xf numFmtId="0" fontId="13" fillId="0" borderId="9" xfId="0" applyFont="1" applyBorder="1"/>
    <xf numFmtId="0" fontId="8" fillId="0" borderId="11" xfId="0" applyFont="1" applyBorder="1"/>
    <xf numFmtId="0" fontId="8" fillId="0" borderId="14" xfId="0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44" fontId="8" fillId="0" borderId="25" xfId="2" applyFont="1" applyBorder="1"/>
    <xf numFmtId="44" fontId="8" fillId="0" borderId="22" xfId="2" applyFont="1" applyBorder="1"/>
    <xf numFmtId="44" fontId="16" fillId="0" borderId="16" xfId="2" applyFont="1" applyBorder="1" applyAlignment="1">
      <alignment horizontal="right" vertical="top"/>
    </xf>
    <xf numFmtId="44" fontId="16" fillId="0" borderId="27" xfId="2" applyFont="1" applyBorder="1" applyAlignment="1">
      <alignment horizontal="right" vertical="top"/>
    </xf>
    <xf numFmtId="44" fontId="16" fillId="0" borderId="25" xfId="2" applyFont="1" applyBorder="1" applyAlignment="1">
      <alignment horizontal="right" vertical="top"/>
    </xf>
    <xf numFmtId="44" fontId="8" fillId="0" borderId="27" xfId="2" applyFont="1" applyBorder="1"/>
    <xf numFmtId="44" fontId="16" fillId="0" borderId="22" xfId="2" applyFont="1" applyBorder="1" applyAlignment="1">
      <alignment horizontal="right" vertical="top"/>
    </xf>
    <xf numFmtId="44" fontId="16" fillId="0" borderId="18" xfId="2" applyFont="1" applyBorder="1" applyAlignment="1">
      <alignment horizontal="right" vertical="top"/>
    </xf>
    <xf numFmtId="44" fontId="16" fillId="0" borderId="22" xfId="2" applyFont="1" applyBorder="1" applyAlignment="1">
      <alignment vertical="top"/>
    </xf>
    <xf numFmtId="44" fontId="8" fillId="0" borderId="28" xfId="2" applyFont="1" applyBorder="1"/>
    <xf numFmtId="44" fontId="8" fillId="0" borderId="14" xfId="2" applyFont="1" applyBorder="1" applyAlignment="1">
      <alignment horizontal="right" vertical="top"/>
    </xf>
    <xf numFmtId="14" fontId="8" fillId="0" borderId="20" xfId="0" applyNumberFormat="1" applyFont="1" applyBorder="1" applyAlignment="1">
      <alignment horizontal="center"/>
    </xf>
    <xf numFmtId="44" fontId="8" fillId="0" borderId="28" xfId="2" applyNumberFormat="1" applyFont="1" applyFill="1" applyBorder="1"/>
    <xf numFmtId="44" fontId="8" fillId="0" borderId="10" xfId="2" applyNumberFormat="1" applyFont="1" applyFill="1" applyBorder="1"/>
    <xf numFmtId="0" fontId="13" fillId="0" borderId="27" xfId="0" applyFont="1" applyBorder="1"/>
    <xf numFmtId="14" fontId="8" fillId="0" borderId="27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44" fontId="16" fillId="0" borderId="10" xfId="2" applyFont="1" applyBorder="1" applyAlignment="1">
      <alignment horizontal="right" vertical="top"/>
    </xf>
    <xf numFmtId="0" fontId="16" fillId="0" borderId="10" xfId="0" applyFont="1" applyBorder="1" applyAlignment="1">
      <alignment horizontal="center" vertical="top"/>
    </xf>
    <xf numFmtId="14" fontId="16" fillId="0" borderId="11" xfId="0" applyNumberFormat="1" applyFont="1" applyBorder="1" applyAlignment="1">
      <alignment horizontal="center" vertical="top"/>
    </xf>
    <xf numFmtId="0" fontId="15" fillId="0" borderId="9" xfId="0" applyFont="1" applyBorder="1"/>
    <xf numFmtId="44" fontId="17" fillId="0" borderId="10" xfId="2" applyFont="1" applyBorder="1" applyAlignment="1">
      <alignment horizontal="right" vertical="top"/>
    </xf>
    <xf numFmtId="0" fontId="17" fillId="0" borderId="10" xfId="0" applyFont="1" applyBorder="1" applyAlignment="1">
      <alignment horizontal="center" vertical="top"/>
    </xf>
    <xf numFmtId="14" fontId="17" fillId="0" borderId="11" xfId="0" applyNumberFormat="1" applyFont="1" applyBorder="1" applyAlignment="1">
      <alignment horizontal="center" vertical="top"/>
    </xf>
    <xf numFmtId="44" fontId="8" fillId="0" borderId="49" xfId="2" applyNumberFormat="1" applyFont="1" applyFill="1" applyBorder="1"/>
    <xf numFmtId="0" fontId="0" fillId="0" borderId="0" xfId="0" applyBorder="1"/>
    <xf numFmtId="41" fontId="18" fillId="0" borderId="0" xfId="0" applyNumberFormat="1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14" fontId="18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45" xfId="0" applyBorder="1" applyAlignment="1">
      <alignment horizontal="center" vertical="center"/>
    </xf>
    <xf numFmtId="0" fontId="18" fillId="0" borderId="27" xfId="0" applyFont="1" applyBorder="1" applyAlignment="1">
      <alignment horizontal="center"/>
    </xf>
    <xf numFmtId="44" fontId="18" fillId="0" borderId="27" xfId="2" applyFont="1" applyBorder="1" applyAlignment="1">
      <alignment horizontal="center"/>
    </xf>
    <xf numFmtId="14" fontId="8" fillId="0" borderId="51" xfId="0" applyNumberFormat="1" applyFont="1" applyBorder="1" applyAlignment="1">
      <alignment horizontal="center"/>
    </xf>
    <xf numFmtId="0" fontId="0" fillId="0" borderId="9" xfId="0" applyBorder="1" applyAlignment="1">
      <alignment wrapText="1"/>
    </xf>
    <xf numFmtId="0" fontId="18" fillId="0" borderId="52" xfId="0" applyFont="1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14" fontId="0" fillId="0" borderId="50" xfId="0" applyNumberFormat="1" applyBorder="1" applyAlignment="1">
      <alignment horizontal="center" vertic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84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medium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medium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medium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medium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medium">
          <color indexed="64"/>
        </top>
        <bottom/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medium">
          <color indexed="64"/>
        </top>
        <bottom/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name val="Arial Narrow"/>
        <family val="2"/>
        <scheme val="none"/>
      </font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name val="Arial Narrow"/>
        <family val="2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8" tint="0.5999938962981048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8" tint="0.5999938962981048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8" tint="0.5999938962981048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* #,##0_);_(* \(#,##0\);_(* &quot;-&quot;??_);_(@_)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* #,##0_);_(* \(#,##0\);_(* &quot;-&quot;??_);_(@_)"/>
      <fill>
        <patternFill patternType="solid">
          <fgColor indexed="64"/>
          <bgColor theme="8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8" tint="0.59999389629810485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30" formatCode="@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  <border outline="0">
        <left style="thin">
          <color indexed="64"/>
        </left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  <border outline="0">
        <left style="thin">
          <color indexed="64"/>
        </left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  <border outline="0">
        <left style="thin">
          <color indexed="64"/>
        </left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  <border outline="0">
        <left style="thin">
          <color indexed="64"/>
        </left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  <border outline="0">
        <left style="thin">
          <color indexed="64"/>
        </left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  <border outline="0">
        <left style="thin">
          <color indexed="64"/>
        </left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164" formatCode="_(&quot;$&quot;* #,##0_);_(&quot;$&quot;* \(#,##0\);_(&quot;$&quot;* &quot;-&quot;??_);_(@_)"/>
    </dxf>
    <dxf>
      <font>
        <strike val="0"/>
        <outline val="0"/>
        <shadow val="0"/>
        <u val="none"/>
        <name val="Arial Narrow"/>
        <family val="2"/>
        <scheme val="none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32" formatCode="_(&quot;$&quot;* #,##0_);_(&quot;$&quot;* \(#,##0\);_(&quot;$&quot;* &quot;-&quot;_);_(@_)"/>
      <fill>
        <patternFill patternType="solid">
          <fgColor indexed="64"/>
          <bgColor theme="9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9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9" tint="0.79998168889431442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9" tint="0.79998168889431442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* #,##0_);_(* \(#,##0\);_(* &quot;-&quot;??_);_(@_)"/>
      <fill>
        <patternFill patternType="solid">
          <fgColor indexed="64"/>
          <bgColor theme="9" tint="0.79998168889431442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* #,##0_);_(* \(#,##0\);_(* &quot;-&quot;??_);_(@_)"/>
      <fill>
        <patternFill patternType="solid">
          <fgColor indexed="64"/>
          <bgColor theme="9" tint="0.79998168889431442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name val="Arial Narrow"/>
        <family val="2"/>
        <scheme val="none"/>
      </font>
      <numFmt numFmtId="30" formatCode="@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9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indent="0" justifyLastLine="0" shrinkToFit="0" readingOrder="0"/>
    </dxf>
    <dxf>
      <numFmt numFmtId="164" formatCode="_(&quot;$&quot;* #,##0_);_(&quot;$&quot;* \(#,##0\);_(&quot;$&quot;* &quot;-&quot;??_);_(@_)"/>
      <fill>
        <patternFill patternType="solid">
          <fgColor indexed="64"/>
          <bgColor theme="5" tint="0.5999938962981048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5" tint="0.59999389629810485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indexed="64"/>
          <bgColor theme="9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 style="medium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indent="0" justifyLastLine="0" shrinkToFit="0" readingOrder="0"/>
    </dxf>
    <dxf>
      <numFmt numFmtId="164" formatCode="_(&quot;$&quot;* #,##0_);_(&quot;$&quot;* \(#,##0\);_(&quot;$&quot;* &quot;-&quot;??_);_(@_)"/>
      <fill>
        <patternFill patternType="solid">
          <fgColor indexed="64"/>
          <bgColor theme="5" tint="0.5999938962981048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5" tint="0.59999389629810485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4B8AD1B-C761-4E2E-A364-E9775C8C091E}" name="NonMPORPTAFY24Apportionment" displayName="NonMPORPTAFY24Apportionment" ref="A22:B43" totalsRowShown="0" headerRowDxfId="83" headerRowBorderDxfId="82" tableBorderDxfId="81">
  <autoFilter ref="A22:B43" xr:uid="{74B8AD1B-C761-4E2E-A364-E9775C8C091E}"/>
  <tableColumns count="2">
    <tableColumn id="1" xr3:uid="{E7538065-2314-4E6A-8C0C-92BD0B93B98F}" name="NON-MPO RTPA" dataDxfId="80"/>
    <tableColumn id="2" xr3:uid="{8B03F2C8-56F6-42CE-9771-737B5431412B}" name="(Cycle 3, 2024)" dataDxfId="79"/>
  </tableColumns>
  <tableStyleInfo name="TableStyleMedium2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0137A82-B5C7-4E04-A840-84FF52D4F294}" name="MPOFY24Apportionment" displayName="MPOFY24Apportionment" ref="A1:B19" totalsRowShown="0" headerRowDxfId="78" headerRowBorderDxfId="77" tableBorderDxfId="76">
  <autoFilter ref="A1:B19" xr:uid="{C0137A82-B5C7-4E04-A840-84FF52D4F294}"/>
  <tableColumns count="2">
    <tableColumn id="1" xr3:uid="{CF3D45A1-C1D6-4190-A612-823AB0F4C767}" name="MPO" dataDxfId="75"/>
    <tableColumn id="2" xr3:uid="{17F1B679-31F5-4950-BA1E-EAA1FDCB8984}" name="(Cycle 3, 2024)" dataDxfId="74" dataCellStyle="Currency"/>
  </tableColumns>
  <tableStyleInfo name="TableStyleMedium2" showFirstColumn="1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8BAD46-6C82-454B-B6BA-EDCB7530D9B6}" name="NonMPORTPAFY25Apportionment" displayName="NonMPORTPAFY25Apportionment" ref="A22:B43" totalsRowShown="0" headerRowDxfId="73" headerRowBorderDxfId="72" tableBorderDxfId="71">
  <autoFilter ref="A22:B43" xr:uid="{F48BAD46-6C82-454B-B6BA-EDCB7530D9B6}"/>
  <tableColumns count="2">
    <tableColumn id="1" xr3:uid="{A0905DAA-E4C9-4402-A5CA-5BD78B984F53}" name="NON-MPO RTPA" dataDxfId="70"/>
    <tableColumn id="2" xr3:uid="{2E012555-E843-48B8-8A96-26F0216F9856}" name="(Cycle 4, 2025)" dataDxfId="69"/>
  </tableColumns>
  <tableStyleInfo name="TableStyleMedium2" showFirstColumn="1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63D27BF-B545-41BA-98A4-9F6348E30DA0}" name="MPOFY25Apportionment" displayName="MPOFY25Apportionment" ref="A1:B19" totalsRowShown="0" headerRowDxfId="68" headerRowBorderDxfId="67" tableBorderDxfId="66">
  <autoFilter ref="A1:B19" xr:uid="{A63D27BF-B545-41BA-98A4-9F6348E30DA0}"/>
  <tableColumns count="2">
    <tableColumn id="1" xr3:uid="{00796121-04F5-42B9-A277-EDCFCD6DEC6A}" name="MPO" dataDxfId="65"/>
    <tableColumn id="2" xr3:uid="{3C5DC8E1-8698-4BA2-856A-BD56185E39F1}" name="(Cycle 4, 2025)" dataDxfId="64" dataCellStyle="Currency"/>
  </tableColumns>
  <tableStyleInfo name="TableStyleMedium2" showFirstColumn="1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5FDD5A5-3EBD-4B01-9576-3B3A48F675CA}" name="MPOApportionments" displayName="MPOApportionments" ref="A5:R23" totalsRowShown="0" headerRowDxfId="63" dataDxfId="61" headerRowBorderDxfId="62" tableBorderDxfId="60" totalsRowBorderDxfId="59">
  <autoFilter ref="A5:R23" xr:uid="{45FDD5A5-3EBD-4B01-9576-3B3A48F675CA}"/>
  <tableColumns count="18">
    <tableColumn id="1" xr3:uid="{BC00C0DE-66A7-4BE4-9FB8-9A25142FAF7D}" name="MPO" dataDxfId="58"/>
    <tableColumn id="2" xr3:uid="{E86E02C4-017F-4186-BABA-32D622989728}" name="2010 Census Population_x000a_(Cycle 1-2)" dataDxfId="57" dataCellStyle="Comma"/>
    <tableColumn id="3" xr3:uid="{8A55FA0C-22A6-43D9-ABFD-D21A73253CB6}" name="2020 Census Population_x000a_(Cycle 3)" dataDxfId="56" dataCellStyle="Comma"/>
    <tableColumn id="4" xr3:uid="{2610DCD6-815B-4C78-B897-88F23AA1A64F}" name="Apportionment Distribution¹_x000a_Cycle 1 _x000a_(FFY 2022)" dataDxfId="55" dataCellStyle="Currency"/>
    <tableColumn id="5" xr3:uid="{DB7E5141-157E-41E9-8FDC-B49A08C465FE}" name="Apportionment Distribution¹_x000a_Cycle 2 _x000a_(FFY 2023)" dataDxfId="54" dataCellStyle="Currency"/>
    <tableColumn id="6" xr3:uid="{3355C494-3AD8-421F-8EB9-F6F9D27BECB3}" name="Apportionment Distribution¹ _x000a_Cycle 3  _x000a_(FFY 2024)" dataDxfId="53" dataCellStyle="Currency">
      <calculatedColumnFormula>'FY24 APPORTIONMENT'!B2</calculatedColumnFormula>
    </tableColumn>
    <tableColumn id="7" xr3:uid="{A86D3E54-2934-4891-B8D0-5808E8895789}" name="Apportionment Distribution¹ _x000a_Cycle 4  _x000a_(FFY 2025)" dataDxfId="52" dataCellStyle="Currency">
      <calculatedColumnFormula>'FY25 APPORTIONMENT'!B2</calculatedColumnFormula>
    </tableColumn>
    <tableColumn id="8" xr3:uid="{D8ED5DEC-A016-4928-B8AE-B78A34BF152A}" name="(Cycle 5, 2026)" dataDxfId="51"/>
    <tableColumn id="9" xr3:uid="{2F65FEC0-D0DA-4BCC-96AA-B67E3885A41C}" name="Combined _x000a_Total " dataDxfId="50">
      <calculatedColumnFormula>SUM(D6:G6)</calculatedColumnFormula>
    </tableColumn>
    <tableColumn id="10" xr3:uid="{CAA99A4F-D63E-4726-BE19-EA275C75D288}" name=" " dataDxfId="49"/>
    <tableColumn id="11" xr3:uid="{E24255DE-1187-4720-8988-7F5779D13D83}" name="FUNDS OBLIGATED" dataDxfId="48" dataCellStyle="Currency"/>
    <tableColumn id="12" xr3:uid="{11D8112B-16F8-4945-BB32-D5091B62B715}" name="FTA TRANSFER" dataDxfId="47" dataCellStyle="Currency"/>
    <tableColumn id="13" xr3:uid="{7C2CD707-2C7D-40FB-9ECF-7A366B46E226}" name="CYCLE 1" dataDxfId="46" dataCellStyle="Currency">
      <calculatedColumnFormula>IF(D6-SUM(K6:L6)&lt;0,0,D6-SUM(K6:L6))</calculatedColumnFormula>
    </tableColumn>
    <tableColumn id="14" xr3:uid="{111FAED8-75B9-4743-8FEE-434F72B7A9EE}" name="CYCLE 2" dataDxfId="45" dataCellStyle="Currency">
      <calculatedColumnFormula>IF(SUM(D6:E6)-SUM(K6:L6)&lt;0,0,SUM(D6:E6)-SUM(K6:L6)-M6)</calculatedColumnFormula>
    </tableColumn>
    <tableColumn id="15" xr3:uid="{61C7A3C5-F857-4C91-88BB-D6FFFAC71EE4}" name="CYCLE 3" dataDxfId="44" dataCellStyle="Currency">
      <calculatedColumnFormula>IF(SUM(D6:F6)-SUM(K6:L6)&lt;0,0,SUM(D6:F6)-SUM(K6:L6)-SUM(M6:N6))</calculatedColumnFormula>
    </tableColumn>
    <tableColumn id="16" xr3:uid="{42734BE2-2F73-4763-84E8-94F877BCE696}" name="CYCLE 4" dataDxfId="43" dataCellStyle="Currency">
      <calculatedColumnFormula>IF(SUM(D6:G6)-SUM(K6:L6)&lt;0,0,SUM(D6:G6)-SUM(K6:L6)-SUM(M6:O6))</calculatedColumnFormula>
    </tableColumn>
    <tableColumn id="17" xr3:uid="{78BDA393-8F35-4775-B801-CAB6714EBB79}" name="TOTAL REMAINING TO OBLIGATE" dataDxfId="42" dataCellStyle="Currency">
      <calculatedColumnFormula>IF(I6-SUM(K6:L6)&lt;0,0,I6-SUM(K6:L6))</calculatedColumnFormula>
    </tableColumn>
    <tableColumn id="18" xr3:uid="{B820EA1E-6584-4550-90C2-97145C05A647}" name="OVER-OBLIGATED" dataDxfId="41" dataCellStyle="Currency">
      <calculatedColumnFormula>IF(Q6&gt;0,0,I6-SUM(K6:L6))</calculatedColumnFormula>
    </tableColumn>
  </tableColumns>
  <tableStyleInfo name="TableStyleMedium2" showFirstColumn="1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9D9BCF-9D42-4469-8AD5-8CEE1DB0C01D}" name="RuralRTPAApportionments" displayName="RuralRTPAApportionments" ref="A30:R51" totalsRowShown="0" headerRowDxfId="40" dataDxfId="38" headerRowBorderDxfId="39" tableBorderDxfId="37" totalsRowBorderDxfId="36">
  <autoFilter ref="A30:R51" xr:uid="{009D9BCF-9D42-4469-8AD5-8CEE1DB0C01D}"/>
  <tableColumns count="18">
    <tableColumn id="1" xr3:uid="{915BB290-DD9F-4E45-BD3B-31D42A07754A}" name="Rural RTPA" dataDxfId="35"/>
    <tableColumn id="2" xr3:uid="{05D55D19-8567-4E4C-B038-ED4AA93F53D0}" name="2010 Census Population_x000a_(Cycle 1-2)" dataDxfId="34" dataCellStyle="Comma"/>
    <tableColumn id="3" xr3:uid="{3645AA74-D8C3-445F-8615-EF7E00709E35}" name="2020 Census Population_x000a_(Cycle 3)" dataDxfId="33" dataCellStyle="Comma"/>
    <tableColumn id="4" xr3:uid="{6A55C958-04A7-4C94-BBA9-C2A33EF8036E}" name="Apportionment Distribution¹_x000a_Cycle 1 _x000a_(FFY 2022)" dataDxfId="32" dataCellStyle="Currency"/>
    <tableColumn id="5" xr3:uid="{00EDD45C-C5FE-43B8-B331-A8DFCE2A6672}" name="Apportionment Distribution¹_x000a_Cycle 2 _x000a_(FFY 2023)" dataDxfId="31" dataCellStyle="Currency"/>
    <tableColumn id="6" xr3:uid="{B875EDD4-A517-49F0-B837-07BCDAA9C155}" name="Apportionment Distribution¹_x000a_Cycle 3_x000a_(FFY 2024)" dataDxfId="30"/>
    <tableColumn id="7" xr3:uid="{2B9DD869-3D5E-456B-9A27-42D949CDA451}" name="Apportionment Distribution¹_x000a_Cycle 4_x000a_(FFY 2025)" dataDxfId="29" dataCellStyle="Currency">
      <calculatedColumnFormula>'FY25 APPORTIONMENT'!B23</calculatedColumnFormula>
    </tableColumn>
    <tableColumn id="8" xr3:uid="{39AC6F9C-A789-43AB-9394-8ACECD9AA465}" name="(Cycle 5, 2026)" dataDxfId="28" dataCellStyle="Currency"/>
    <tableColumn id="9" xr3:uid="{AC7FA967-701F-48F9-A382-2F7AC869CAA5}" name="Combined _x000a_Total " dataDxfId="27" dataCellStyle="Currency">
      <calculatedColumnFormula>SUM(D31:G31)</calculatedColumnFormula>
    </tableColumn>
    <tableColumn id="10" xr3:uid="{33BA1D41-4DD6-44EE-B780-81FCA2D8C547}" name=" " dataDxfId="26"/>
    <tableColumn id="11" xr3:uid="{8DE5F08E-B8B2-4509-AA89-3BB6B738C48C}" name="FUNDS OBLIGATED" dataDxfId="25" dataCellStyle="Currency"/>
    <tableColumn id="12" xr3:uid="{0FA4B8E7-06B0-459F-8AE5-2292D88215DD}" name="FTA TRANSFER" dataDxfId="24" dataCellStyle="Currency"/>
    <tableColumn id="13" xr3:uid="{E3728B45-D059-4005-B210-6C87CFB1AF32}" name="CYCLE 1" dataDxfId="23" dataCellStyle="Currency">
      <calculatedColumnFormula>IF(D31-SUM(K31:L31)&lt;0,0,D31-SUM(K31:L31))</calculatedColumnFormula>
    </tableColumn>
    <tableColumn id="14" xr3:uid="{11063A73-F7DD-457A-BF0F-EDE6775530F1}" name="CYCLE 2" dataDxfId="22" dataCellStyle="Currency">
      <calculatedColumnFormula>IF(SUM(D31:E31)-SUM(K31:L31)&lt;0,0,SUM(D31:E31)-SUM(K31:L31)-M31)</calculatedColumnFormula>
    </tableColumn>
    <tableColumn id="15" xr3:uid="{BE9035BD-2E65-4FB0-BB6A-2A506F00788C}" name="CYCLE 3" dataDxfId="21" dataCellStyle="Currency">
      <calculatedColumnFormula>IF(SUM(D31:F31)-SUM(K31:L31)&lt;0,0,SUM(D31:F31)-SUM(K31:L31)-SUM(M31:N31))</calculatedColumnFormula>
    </tableColumn>
    <tableColumn id="16" xr3:uid="{F72A47F4-4391-45D9-A1FE-D98B09E56DF6}" name="CYCLE 4" dataDxfId="20" dataCellStyle="Currency">
      <calculatedColumnFormula>IF(SUM(D31:G31)-SUM(K31:L31)&lt;0,0,SUM(D31:G31)-SUM(K31:L31)-SUM(M31:O31))</calculatedColumnFormula>
    </tableColumn>
    <tableColumn id="17" xr3:uid="{4017F0C1-8317-49E4-9466-14F79DC16088}" name="TOTAL REMAINING TO OBLIGATE" dataDxfId="19" dataCellStyle="Currency">
      <calculatedColumnFormula>IF(I31-SUM(K31:L31)&lt;0,0,I31-SUM(K31:L31))</calculatedColumnFormula>
    </tableColumn>
    <tableColumn id="18" xr3:uid="{76DA9105-71E9-4D5A-AD46-EA527544CD68}" name="OVER-OBLIGATED" dataDxfId="18" dataCellStyle="Currency">
      <calculatedColumnFormula>IF(Q31&gt;0,0,I31-SUM(K31:L31))</calculatedColumnFormula>
    </tableColumn>
  </tableColumns>
  <tableStyleInfo name="TableStyleMedium2" showFirstColumn="1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58FC52F-7E80-4116-96A4-A8B96B5F84E3}" name="MPORTPAFundLapse" displayName="MPORTPAFundLapse" ref="A1:F216" totalsRowShown="0" headerRowDxfId="17" dataDxfId="15" headerRowBorderDxfId="16" tableBorderDxfId="14" headerRowCellStyle="Currency">
  <autoFilter ref="A1:F216" xr:uid="{A58FC52F-7E80-4116-96A4-A8B96B5F84E3}"/>
  <tableColumns count="6">
    <tableColumn id="1" xr3:uid="{1E2F8DAD-92DF-4818-99E8-6DC8F18D7256}" name="MPO/RTPA" dataDxfId="13"/>
    <tableColumn id="2" xr3:uid="{627C4999-55BC-41AC-9B2B-F62F59DBA927}" name="FUNDS OBLIGATED" dataDxfId="12"/>
    <tableColumn id="3" xr3:uid="{2B98170D-3390-4C0E-976F-653F91B3EE6A}" name="OBLIGATION PER PROJECT" dataDxfId="11" dataCellStyle="Currency"/>
    <tableColumn id="4" xr3:uid="{57A32964-DD32-413B-A1C2-08DDD451C8CA}" name="FPN" dataDxfId="10"/>
    <tableColumn id="5" xr3:uid="{F802FFCE-E2E7-48D2-A545-872A8EFA213D}" name="PROGRAM CODE" dataDxfId="9"/>
    <tableColumn id="6" xr3:uid="{436EA6BA-0490-43C9-AE28-9F9385705F43}" name="TRANSACTION DATE" dataDxfId="8"/>
  </tableColumns>
  <tableStyleInfo name="TableStyleMedium2" showFirstColumn="1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57CE804-86EF-432D-B32D-2F1E96AEC11B}" name="FTATransfer" displayName="FTATransfer" ref="A1:F75" totalsRowShown="0" headerRowDxfId="7" tableBorderDxfId="6" headerRowCellStyle="Currency">
  <autoFilter ref="A1:F75" xr:uid="{057CE804-86EF-432D-B32D-2F1E96AEC11B}"/>
  <tableColumns count="6">
    <tableColumn id="1" xr3:uid="{99EE571D-A41C-4CCC-8061-CC3C7A22B176}" name="MPO/RTPA" dataDxfId="5"/>
    <tableColumn id="2" xr3:uid="{8BAF58C1-54EA-49B3-8227-97D36CF339EA}" name="TOTAL FUNDING AMOUNT TRANSFERRED " dataDxfId="4" dataCellStyle="Currency"/>
    <tableColumn id="3" xr3:uid="{A0093EE8-DD49-45B6-AD6A-3CBCECC3A755}" name="TRANSFERRED PER PROJECT" dataDxfId="3" dataCellStyle="Currency"/>
    <tableColumn id="4" xr3:uid="{70694C2B-93F2-4A7B-8AD7-80BDBB7C1184}" name="FPN" dataDxfId="2"/>
    <tableColumn id="5" xr3:uid="{B8ED4648-7165-436A-B889-1300AC1083BF}" name="PROGRAM CODE" dataDxfId="1"/>
    <tableColumn id="6" xr3:uid="{AD4C99D3-1F2F-46D8-B111-22F9C6B5D267}" name="TRANSACTION DA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09C30-63B2-464A-B493-8D00665EEA13}">
  <dimension ref="A1:B45"/>
  <sheetViews>
    <sheetView workbookViewId="0">
      <selection activeCell="B15" sqref="B15"/>
    </sheetView>
  </sheetViews>
  <sheetFormatPr defaultRowHeight="15" x14ac:dyDescent="0.25"/>
  <cols>
    <col min="1" max="1" width="33.85546875" customWidth="1"/>
    <col min="2" max="2" width="15.85546875" customWidth="1"/>
  </cols>
  <sheetData>
    <row r="1" spans="1:2" ht="15" customHeight="1" thickBot="1" x14ac:dyDescent="0.3">
      <c r="A1" s="45" t="s">
        <v>0</v>
      </c>
      <c r="B1" s="17" t="s">
        <v>1</v>
      </c>
    </row>
    <row r="2" spans="1:2" ht="15.75" x14ac:dyDescent="0.25">
      <c r="A2" s="18" t="s">
        <v>2</v>
      </c>
      <c r="B2" s="42">
        <v>1387278.4325671727</v>
      </c>
    </row>
    <row r="3" spans="1:2" ht="15.75" x14ac:dyDescent="0.25">
      <c r="A3" s="19" t="s">
        <v>3</v>
      </c>
      <c r="B3" s="43">
        <v>379267.03643698961</v>
      </c>
    </row>
    <row r="4" spans="1:2" ht="15.75" x14ac:dyDescent="0.25">
      <c r="A4" s="19" t="s">
        <v>4</v>
      </c>
      <c r="B4" s="43">
        <v>1832988.3969926834</v>
      </c>
    </row>
    <row r="5" spans="1:2" ht="15.75" x14ac:dyDescent="0.25">
      <c r="A5" s="19" t="s">
        <v>5</v>
      </c>
      <c r="B5" s="43">
        <v>273271.11834755988</v>
      </c>
    </row>
    <row r="6" spans="1:2" ht="15.75" x14ac:dyDescent="0.25">
      <c r="A6" s="19" t="s">
        <v>6</v>
      </c>
      <c r="B6" s="43">
        <v>1649608.2875196792</v>
      </c>
    </row>
    <row r="7" spans="1:2" ht="15.75" x14ac:dyDescent="0.25">
      <c r="A7" s="19" t="s">
        <v>7</v>
      </c>
      <c r="B7" s="43">
        <v>503943.87039840076</v>
      </c>
    </row>
    <row r="8" spans="1:2" ht="15.75" x14ac:dyDescent="0.25">
      <c r="A8" s="19" t="s">
        <v>8</v>
      </c>
      <c r="B8" s="43">
        <v>280025.56692022854</v>
      </c>
    </row>
    <row r="9" spans="1:2" ht="15.75" x14ac:dyDescent="0.25">
      <c r="A9" s="19" t="s">
        <v>9</v>
      </c>
      <c r="B9" s="43">
        <v>14155728.462099349</v>
      </c>
    </row>
    <row r="10" spans="1:2" ht="15.75" x14ac:dyDescent="0.25">
      <c r="A10" s="19" t="s">
        <v>10</v>
      </c>
      <c r="B10" s="43">
        <v>4610038.9399018511</v>
      </c>
    </row>
    <row r="11" spans="1:2" ht="15.75" x14ac:dyDescent="0.25">
      <c r="A11" s="19" t="s">
        <v>11</v>
      </c>
      <c r="B11" s="43">
        <v>6020392.44629505</v>
      </c>
    </row>
    <row r="12" spans="1:2" ht="15.75" x14ac:dyDescent="0.25">
      <c r="A12" s="19" t="s">
        <v>12</v>
      </c>
      <c r="B12" s="43">
        <v>1411136.6331744664</v>
      </c>
    </row>
    <row r="13" spans="1:2" ht="15.75" x14ac:dyDescent="0.25">
      <c r="A13" s="19" t="s">
        <v>13</v>
      </c>
      <c r="B13" s="43">
        <v>506133.82427364646</v>
      </c>
    </row>
    <row r="14" spans="1:2" ht="15.75" x14ac:dyDescent="0.25">
      <c r="A14" s="19" t="s">
        <v>14</v>
      </c>
      <c r="B14" s="43">
        <v>803274.00617636007</v>
      </c>
    </row>
    <row r="15" spans="1:2" ht="15.75" x14ac:dyDescent="0.25">
      <c r="A15" s="19" t="s">
        <v>15</v>
      </c>
      <c r="B15" s="43">
        <v>326441.11959524004</v>
      </c>
    </row>
    <row r="16" spans="1:2" ht="18" x14ac:dyDescent="0.3">
      <c r="A16" s="19" t="s">
        <v>16</v>
      </c>
      <c r="B16" s="43">
        <v>34358489.649666123</v>
      </c>
    </row>
    <row r="17" spans="1:2" ht="15.75" x14ac:dyDescent="0.25">
      <c r="A17" s="19" t="s">
        <v>17</v>
      </c>
      <c r="B17" s="43">
        <v>1003449.687937001</v>
      </c>
    </row>
    <row r="18" spans="1:2" ht="15.75" x14ac:dyDescent="0.25">
      <c r="A18" s="19" t="s">
        <v>18</v>
      </c>
      <c r="B18" s="43">
        <v>853553.71042569261</v>
      </c>
    </row>
    <row r="19" spans="1:2" ht="15.75" x14ac:dyDescent="0.25">
      <c r="A19" s="23" t="s">
        <v>19</v>
      </c>
      <c r="B19" s="44">
        <v>264982.3624528143</v>
      </c>
    </row>
    <row r="22" spans="1:2" ht="15" customHeight="1" thickBot="1" x14ac:dyDescent="0.3">
      <c r="A22" s="37" t="s">
        <v>20</v>
      </c>
      <c r="B22" s="22" t="s">
        <v>1</v>
      </c>
    </row>
    <row r="23" spans="1:2" ht="30" x14ac:dyDescent="0.25">
      <c r="A23" s="46" t="s">
        <v>21</v>
      </c>
      <c r="B23" s="47">
        <v>2158</v>
      </c>
    </row>
    <row r="24" spans="1:2" ht="30" x14ac:dyDescent="0.25">
      <c r="A24" s="38" t="s">
        <v>22</v>
      </c>
      <c r="B24" s="39">
        <v>72533.709612680104</v>
      </c>
    </row>
    <row r="25" spans="1:2" ht="30" x14ac:dyDescent="0.25">
      <c r="A25" s="38" t="s">
        <v>23</v>
      </c>
      <c r="B25" s="39">
        <v>81168.077674000786</v>
      </c>
    </row>
    <row r="26" spans="1:2" ht="30" x14ac:dyDescent="0.25">
      <c r="A26" s="38" t="s">
        <v>24</v>
      </c>
      <c r="B26" s="39">
        <v>39137.80906832339</v>
      </c>
    </row>
    <row r="27" spans="1:2" ht="30" x14ac:dyDescent="0.25">
      <c r="A27" s="38" t="s">
        <v>25</v>
      </c>
      <c r="B27" s="39">
        <v>49718.404550688945</v>
      </c>
    </row>
    <row r="28" spans="1:2" ht="30" x14ac:dyDescent="0.25">
      <c r="A28" s="38" t="s">
        <v>26</v>
      </c>
      <c r="B28" s="39">
        <v>51822.337324452012</v>
      </c>
    </row>
    <row r="29" spans="1:2" ht="30" x14ac:dyDescent="0.25">
      <c r="A29" s="38" t="s">
        <v>27</v>
      </c>
      <c r="B29" s="39">
        <v>244556.19940888387</v>
      </c>
    </row>
    <row r="30" spans="1:2" ht="30" x14ac:dyDescent="0.25">
      <c r="A30" s="38" t="s">
        <v>28</v>
      </c>
      <c r="B30" s="39">
        <v>34078.693037375226</v>
      </c>
    </row>
    <row r="31" spans="1:2" ht="45" x14ac:dyDescent="0.25">
      <c r="A31" s="38" t="s">
        <v>29</v>
      </c>
      <c r="B31" s="39">
        <v>122155.34042420109</v>
      </c>
    </row>
    <row r="32" spans="1:2" ht="30" x14ac:dyDescent="0.25">
      <c r="A32" s="38" t="s">
        <v>30</v>
      </c>
      <c r="B32" s="39">
        <v>58655.638573479766</v>
      </c>
    </row>
    <row r="33" spans="1:2" ht="45" x14ac:dyDescent="0.25">
      <c r="A33" s="38" t="s">
        <v>31</v>
      </c>
      <c r="B33" s="39">
        <v>30700.572697900458</v>
      </c>
    </row>
    <row r="34" spans="1:2" ht="30" x14ac:dyDescent="0.25">
      <c r="A34" s="38" t="s">
        <v>32</v>
      </c>
      <c r="B34" s="39">
        <v>164158.72743566515</v>
      </c>
    </row>
    <row r="35" spans="1:2" ht="30" x14ac:dyDescent="0.25">
      <c r="A35" s="38" t="s">
        <v>33</v>
      </c>
      <c r="B35" s="39">
        <v>15591.324643729726</v>
      </c>
    </row>
    <row r="36" spans="1:2" ht="30" x14ac:dyDescent="0.25">
      <c r="A36" s="38" t="s">
        <v>34</v>
      </c>
      <c r="B36" s="39">
        <v>23646.84237632342</v>
      </c>
    </row>
    <row r="37" spans="1:2" ht="30" x14ac:dyDescent="0.25">
      <c r="A37" s="38" t="s">
        <v>35</v>
      </c>
      <c r="B37" s="39">
        <v>183226.73826431853</v>
      </c>
    </row>
    <row r="38" spans="1:2" ht="30" x14ac:dyDescent="0.25">
      <c r="A38" s="38" t="s">
        <v>36</v>
      </c>
      <c r="B38" s="39">
        <v>35465.78329878291</v>
      </c>
    </row>
    <row r="39" spans="1:2" ht="30" x14ac:dyDescent="0.25">
      <c r="A39" s="38" t="s">
        <v>37</v>
      </c>
      <c r="B39" s="39">
        <v>5799.2559249551032</v>
      </c>
    </row>
    <row r="40" spans="1:2" ht="30" x14ac:dyDescent="0.25">
      <c r="A40" s="38" t="s">
        <v>38</v>
      </c>
      <c r="B40" s="39">
        <v>78988.876436440391</v>
      </c>
    </row>
    <row r="41" spans="1:2" ht="30" x14ac:dyDescent="0.25">
      <c r="A41" s="38" t="s">
        <v>39</v>
      </c>
      <c r="B41" s="39">
        <v>117972.56436460737</v>
      </c>
    </row>
    <row r="42" spans="1:2" ht="30" x14ac:dyDescent="0.25">
      <c r="A42" s="38" t="s">
        <v>40</v>
      </c>
      <c r="B42" s="39">
        <v>28874.416397675097</v>
      </c>
    </row>
    <row r="43" spans="1:2" ht="30" x14ac:dyDescent="0.25">
      <c r="A43" s="40" t="s">
        <v>41</v>
      </c>
      <c r="B43" s="41">
        <v>99677</v>
      </c>
    </row>
    <row r="44" spans="1:2" ht="15.75" thickBot="1" x14ac:dyDescent="0.3"/>
    <row r="45" spans="1:2" ht="15.75" thickBot="1" x14ac:dyDescent="0.3">
      <c r="A45" s="59" t="s">
        <v>143</v>
      </c>
      <c r="B45" s="60">
        <f>SUM(B2:B43)</f>
        <v>72160089.862694815</v>
      </c>
    </row>
  </sheetData>
  <pageMargins left="0.7" right="0.7" top="0.75" bottom="0.75" header="0.3" footer="0.3"/>
  <pageSetup orientation="portrait" horizontalDpi="1200" verticalDpi="1200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3CADF-69EB-4B3B-B62B-35911CE5420F}">
  <dimension ref="A1:B45"/>
  <sheetViews>
    <sheetView topLeftCell="A29" workbookViewId="0">
      <selection activeCell="A42" sqref="A42"/>
    </sheetView>
  </sheetViews>
  <sheetFormatPr defaultRowHeight="15" x14ac:dyDescent="0.25"/>
  <cols>
    <col min="1" max="1" width="33.85546875" customWidth="1"/>
    <col min="2" max="2" width="15.85546875" customWidth="1"/>
  </cols>
  <sheetData>
    <row r="1" spans="1:2" ht="15" customHeight="1" thickBot="1" x14ac:dyDescent="0.3">
      <c r="A1" s="45" t="s">
        <v>0</v>
      </c>
      <c r="B1" s="17" t="s">
        <v>44</v>
      </c>
    </row>
    <row r="2" spans="1:2" ht="15.75" x14ac:dyDescent="0.25">
      <c r="A2" s="18" t="s">
        <v>2</v>
      </c>
      <c r="B2" s="129">
        <v>1415024.0090916397</v>
      </c>
    </row>
    <row r="3" spans="1:2" ht="15.75" x14ac:dyDescent="0.25">
      <c r="A3" s="19" t="s">
        <v>3</v>
      </c>
      <c r="B3" s="130">
        <v>386852.37931815692</v>
      </c>
    </row>
    <row r="4" spans="1:2" ht="15.75" x14ac:dyDescent="0.25">
      <c r="A4" s="19" t="s">
        <v>4</v>
      </c>
      <c r="B4" s="130">
        <v>1869648.1382697641</v>
      </c>
    </row>
    <row r="5" spans="1:2" ht="15.75" x14ac:dyDescent="0.25">
      <c r="A5" s="19" t="s">
        <v>5</v>
      </c>
      <c r="B5" s="130">
        <v>278736.54226538743</v>
      </c>
    </row>
    <row r="6" spans="1:2" ht="15.75" x14ac:dyDescent="0.25">
      <c r="A6" s="19" t="s">
        <v>6</v>
      </c>
      <c r="B6" s="130">
        <v>1682600.44128328</v>
      </c>
    </row>
    <row r="7" spans="1:2" ht="15.75" x14ac:dyDescent="0.25">
      <c r="A7" s="19" t="s">
        <v>7</v>
      </c>
      <c r="B7" s="130">
        <v>514022.75066636596</v>
      </c>
    </row>
    <row r="8" spans="1:2" ht="15.75" x14ac:dyDescent="0.25">
      <c r="A8" s="19" t="s">
        <v>8</v>
      </c>
      <c r="B8" s="130">
        <v>285626.07984784251</v>
      </c>
    </row>
    <row r="9" spans="1:2" ht="15.75" x14ac:dyDescent="0.25">
      <c r="A9" s="19" t="s">
        <v>9</v>
      </c>
      <c r="B9" s="130">
        <v>14438842.858748972</v>
      </c>
    </row>
    <row r="10" spans="1:2" ht="15.75" x14ac:dyDescent="0.25">
      <c r="A10" s="19" t="s">
        <v>10</v>
      </c>
      <c r="B10" s="130">
        <v>4702239.6719846111</v>
      </c>
    </row>
    <row r="11" spans="1:2" ht="15.75" x14ac:dyDescent="0.25">
      <c r="A11" s="19" t="s">
        <v>11</v>
      </c>
      <c r="B11" s="130">
        <v>6140800.2140923217</v>
      </c>
    </row>
    <row r="12" spans="1:2" ht="15.75" x14ac:dyDescent="0.25">
      <c r="A12" s="19" t="s">
        <v>12</v>
      </c>
      <c r="B12" s="130">
        <v>1439359.3583152629</v>
      </c>
    </row>
    <row r="13" spans="1:2" ht="15.75" x14ac:dyDescent="0.25">
      <c r="A13" s="19" t="s">
        <v>13</v>
      </c>
      <c r="B13" s="130">
        <v>516256.50363154506</v>
      </c>
    </row>
    <row r="14" spans="1:2" ht="15.75" x14ac:dyDescent="0.25">
      <c r="A14" s="19" t="s">
        <v>14</v>
      </c>
      <c r="B14" s="130">
        <v>819339.49085865158</v>
      </c>
    </row>
    <row r="15" spans="1:2" ht="15.75" x14ac:dyDescent="0.25">
      <c r="A15" s="19" t="s">
        <v>15</v>
      </c>
      <c r="B15" s="130">
        <v>332969.94383977319</v>
      </c>
    </row>
    <row r="16" spans="1:2" ht="18" x14ac:dyDescent="0.3">
      <c r="A16" s="19" t="s">
        <v>16</v>
      </c>
      <c r="B16" s="130">
        <v>35045658.977792569</v>
      </c>
    </row>
    <row r="17" spans="1:2" ht="15.75" x14ac:dyDescent="0.25">
      <c r="A17" s="19" t="s">
        <v>17</v>
      </c>
      <c r="B17" s="130">
        <v>1023518.6740137627</v>
      </c>
    </row>
    <row r="18" spans="1:2" ht="15.75" x14ac:dyDescent="0.25">
      <c r="A18" s="19" t="s">
        <v>18</v>
      </c>
      <c r="B18" s="130">
        <v>870624.78346653283</v>
      </c>
    </row>
    <row r="19" spans="1:2" ht="16.5" thickBot="1" x14ac:dyDescent="0.3">
      <c r="A19" s="23" t="s">
        <v>19</v>
      </c>
      <c r="B19" s="131">
        <v>270282.00577713508</v>
      </c>
    </row>
    <row r="22" spans="1:2" ht="15" customHeight="1" thickBot="1" x14ac:dyDescent="0.3">
      <c r="A22" s="37" t="s">
        <v>20</v>
      </c>
      <c r="B22" s="22" t="s">
        <v>44</v>
      </c>
    </row>
    <row r="23" spans="1:2" ht="30" x14ac:dyDescent="0.25">
      <c r="A23" s="46" t="s">
        <v>21</v>
      </c>
      <c r="B23" s="47">
        <v>2200.8498936789374</v>
      </c>
    </row>
    <row r="24" spans="1:2" ht="30" x14ac:dyDescent="0.25">
      <c r="A24" s="38" t="s">
        <v>22</v>
      </c>
      <c r="B24" s="39">
        <v>73984.384216579172</v>
      </c>
    </row>
    <row r="25" spans="1:2" ht="30" x14ac:dyDescent="0.25">
      <c r="A25" s="38" t="s">
        <v>23</v>
      </c>
      <c r="B25" s="39">
        <v>82791.439688128274</v>
      </c>
    </row>
    <row r="26" spans="1:2" ht="30" x14ac:dyDescent="0.25">
      <c r="A26" s="38" t="s">
        <v>24</v>
      </c>
      <c r="B26" s="39">
        <v>39920.565471805909</v>
      </c>
    </row>
    <row r="27" spans="1:2" ht="30" x14ac:dyDescent="0.25">
      <c r="A27" s="38" t="s">
        <v>25</v>
      </c>
      <c r="B27" s="39">
        <v>50712.772923866083</v>
      </c>
    </row>
    <row r="28" spans="1:2" ht="30" x14ac:dyDescent="0.25">
      <c r="A28" s="38" t="s">
        <v>26</v>
      </c>
      <c r="B28" s="39">
        <v>52858.784365044718</v>
      </c>
    </row>
    <row r="29" spans="1:2" ht="30" x14ac:dyDescent="0.25">
      <c r="A29" s="38" t="s">
        <v>27</v>
      </c>
      <c r="B29" s="39">
        <v>249447.32478497413</v>
      </c>
    </row>
    <row r="30" spans="1:2" ht="30" x14ac:dyDescent="0.25">
      <c r="A30" s="38" t="s">
        <v>28</v>
      </c>
      <c r="B30" s="39">
        <v>34760.267091527137</v>
      </c>
    </row>
    <row r="31" spans="1:2" ht="45" x14ac:dyDescent="0.25">
      <c r="A31" s="38" t="s">
        <v>29</v>
      </c>
      <c r="B31" s="39">
        <v>124598.44792594471</v>
      </c>
    </row>
    <row r="32" spans="1:2" ht="30" x14ac:dyDescent="0.25">
      <c r="A32" s="38" t="s">
        <v>30</v>
      </c>
      <c r="B32" s="39">
        <v>59828.751677833578</v>
      </c>
    </row>
    <row r="33" spans="1:2" ht="45" x14ac:dyDescent="0.25">
      <c r="A33" s="38" t="s">
        <v>31</v>
      </c>
      <c r="B33" s="39">
        <v>31314.584326091266</v>
      </c>
    </row>
    <row r="34" spans="1:2" ht="30" x14ac:dyDescent="0.25">
      <c r="A34" s="38" t="s">
        <v>32</v>
      </c>
      <c r="B34" s="39">
        <v>167441.90291601693</v>
      </c>
    </row>
    <row r="35" spans="1:2" ht="30" x14ac:dyDescent="0.25">
      <c r="A35" s="38" t="s">
        <v>33</v>
      </c>
      <c r="B35" s="39">
        <v>15903.151225088668</v>
      </c>
    </row>
    <row r="36" spans="1:2" ht="30" x14ac:dyDescent="0.25">
      <c r="A36" s="38" t="s">
        <v>34</v>
      </c>
      <c r="B36" s="39">
        <v>24119.77935805115</v>
      </c>
    </row>
    <row r="37" spans="1:2" ht="30" x14ac:dyDescent="0.25">
      <c r="A37" s="38" t="s">
        <v>35</v>
      </c>
      <c r="B37" s="39">
        <v>186891.27406945868</v>
      </c>
    </row>
    <row r="38" spans="1:2" ht="30" x14ac:dyDescent="0.25">
      <c r="A38" s="38" t="s">
        <v>36</v>
      </c>
      <c r="B38" s="39">
        <v>36175.099166035026</v>
      </c>
    </row>
    <row r="39" spans="1:2" ht="30" x14ac:dyDescent="0.25">
      <c r="A39" s="38" t="s">
        <v>37</v>
      </c>
      <c r="B39" s="39">
        <v>5915.2410763663138</v>
      </c>
    </row>
    <row r="40" spans="1:2" ht="30" x14ac:dyDescent="0.25">
      <c r="A40" s="38" t="s">
        <v>38</v>
      </c>
      <c r="B40" s="39">
        <v>80568.654413449214</v>
      </c>
    </row>
    <row r="41" spans="1:2" ht="30" x14ac:dyDescent="0.25">
      <c r="A41" s="38" t="s">
        <v>39</v>
      </c>
      <c r="B41" s="39">
        <v>120332.01632142092</v>
      </c>
    </row>
    <row r="42" spans="1:2" ht="30" x14ac:dyDescent="0.25">
      <c r="A42" s="38" t="s">
        <v>40</v>
      </c>
      <c r="B42" s="39">
        <v>29451.904889497542</v>
      </c>
    </row>
    <row r="43" spans="1:2" ht="30" x14ac:dyDescent="0.25">
      <c r="A43" s="40" t="s">
        <v>41</v>
      </c>
      <c r="B43" s="41">
        <v>101670</v>
      </c>
    </row>
    <row r="44" spans="1:2" ht="15.75" thickBot="1" x14ac:dyDescent="0.3"/>
    <row r="45" spans="1:2" ht="15.75" thickBot="1" x14ac:dyDescent="0.3">
      <c r="A45" s="59" t="s">
        <v>151</v>
      </c>
      <c r="B45" s="60">
        <f>SUM(B2:B43)</f>
        <v>73603290.019064426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71AA0-E06D-44ED-899A-F74CEBE3F036}">
  <sheetPr>
    <tabColor theme="9" tint="0.39997558519241921"/>
    <pageSetUpPr fitToPage="1"/>
  </sheetPr>
  <dimension ref="A1:S63"/>
  <sheetViews>
    <sheetView tabSelected="1" topLeftCell="A26" zoomScale="85" zoomScaleNormal="85" workbookViewId="0">
      <pane xSplit="1" topLeftCell="D1" activePane="topRight" state="frozen"/>
      <selection pane="topRight" activeCell="R37" sqref="R37"/>
    </sheetView>
  </sheetViews>
  <sheetFormatPr defaultColWidth="9.140625" defaultRowHeight="16.5" x14ac:dyDescent="0.3"/>
  <cols>
    <col min="1" max="1" width="28" style="31" customWidth="1"/>
    <col min="2" max="3" width="20.140625" style="31" hidden="1" customWidth="1"/>
    <col min="4" max="7" width="18.7109375" style="31" customWidth="1"/>
    <col min="8" max="8" width="18.7109375" style="31" hidden="1" customWidth="1"/>
    <col min="9" max="9" width="18.7109375" style="31" customWidth="1"/>
    <col min="10" max="10" width="2.7109375" style="31" hidden="1" customWidth="1"/>
    <col min="11" max="13" width="18.7109375" style="32" customWidth="1"/>
    <col min="14" max="19" width="18.7109375" style="31" customWidth="1"/>
    <col min="20" max="20" width="16.28515625" style="31" bestFit="1" customWidth="1"/>
    <col min="21" max="21" width="12.5703125" style="31" bestFit="1" customWidth="1"/>
    <col min="22" max="16384" width="9.140625" style="31"/>
  </cols>
  <sheetData>
    <row r="1" spans="1:18" ht="23.25" x14ac:dyDescent="0.35">
      <c r="A1" s="34" t="s">
        <v>42</v>
      </c>
      <c r="B1" s="34"/>
      <c r="C1" s="34"/>
      <c r="D1" s="34"/>
      <c r="E1" s="34"/>
      <c r="F1" s="34"/>
      <c r="G1" s="34"/>
      <c r="H1" s="34"/>
      <c r="I1" s="34"/>
      <c r="K1" s="31"/>
      <c r="L1" s="31"/>
      <c r="M1" s="31"/>
    </row>
    <row r="2" spans="1:18" ht="23.25" x14ac:dyDescent="0.35">
      <c r="A2" s="34" t="s">
        <v>43</v>
      </c>
      <c r="B2" s="34"/>
      <c r="C2" s="34"/>
      <c r="D2" s="34"/>
      <c r="E2" s="34"/>
      <c r="F2" s="34"/>
      <c r="G2" s="34"/>
      <c r="H2" s="34"/>
      <c r="I2" s="34"/>
      <c r="K2" s="31"/>
      <c r="L2" s="31"/>
      <c r="M2" s="31"/>
    </row>
    <row r="3" spans="1:18" x14ac:dyDescent="0.3">
      <c r="A3" s="36" t="s">
        <v>228</v>
      </c>
      <c r="B3" s="36"/>
      <c r="C3" s="36"/>
      <c r="D3" s="36"/>
      <c r="E3" s="36"/>
      <c r="F3" s="36"/>
      <c r="G3" s="36"/>
      <c r="H3" s="36"/>
      <c r="I3" s="36"/>
    </row>
    <row r="4" spans="1:18" ht="17.25" thickBot="1" x14ac:dyDescent="0.35">
      <c r="A4" s="163"/>
      <c r="B4" s="166"/>
      <c r="C4" s="166"/>
    </row>
    <row r="5" spans="1:18" ht="63.75" thickBot="1" x14ac:dyDescent="0.35">
      <c r="A5" s="1" t="s">
        <v>0</v>
      </c>
      <c r="B5" s="2" t="s">
        <v>141</v>
      </c>
      <c r="C5" s="2" t="s">
        <v>142</v>
      </c>
      <c r="D5" s="2" t="s">
        <v>139</v>
      </c>
      <c r="E5" s="2" t="s">
        <v>140</v>
      </c>
      <c r="F5" s="2" t="s">
        <v>156</v>
      </c>
      <c r="G5" s="2" t="s">
        <v>159</v>
      </c>
      <c r="H5" s="2" t="s">
        <v>45</v>
      </c>
      <c r="I5" s="167" t="s">
        <v>46</v>
      </c>
      <c r="J5" s="210" t="s">
        <v>183</v>
      </c>
      <c r="K5" s="190" t="s">
        <v>47</v>
      </c>
      <c r="L5" s="190" t="s">
        <v>178</v>
      </c>
      <c r="M5" s="30" t="s">
        <v>246</v>
      </c>
      <c r="N5" s="30" t="s">
        <v>247</v>
      </c>
      <c r="O5" s="30" t="s">
        <v>248</v>
      </c>
      <c r="P5" s="30" t="s">
        <v>249</v>
      </c>
      <c r="Q5" s="30" t="s">
        <v>145</v>
      </c>
      <c r="R5" s="30" t="s">
        <v>48</v>
      </c>
    </row>
    <row r="6" spans="1:18" x14ac:dyDescent="0.3">
      <c r="A6" s="172" t="s">
        <v>2</v>
      </c>
      <c r="B6" s="173">
        <v>732708</v>
      </c>
      <c r="C6" s="173">
        <v>774105</v>
      </c>
      <c r="D6" s="3">
        <v>1344707</v>
      </c>
      <c r="E6" s="3">
        <v>1371601</v>
      </c>
      <c r="F6" s="4">
        <f>'FY24 APPORTIONMENT'!B2</f>
        <v>1387278.4325671727</v>
      </c>
      <c r="G6" s="141">
        <f>'FY25 APPORTIONMENT'!B2</f>
        <v>1415024.0090916397</v>
      </c>
      <c r="H6" s="5"/>
      <c r="I6" s="20">
        <f>SUM(D6:G6)</f>
        <v>5518610.4416588126</v>
      </c>
      <c r="J6" s="189"/>
      <c r="K6" s="164">
        <f>'OBLIGATION (PROJECT BREAKDOWN)'!B2</f>
        <v>160452</v>
      </c>
      <c r="L6" s="165">
        <f>'FTA Transfer'!B2</f>
        <v>2000000</v>
      </c>
      <c r="M6" s="211">
        <f>IF(D6-SUM(K6:L6)&lt;0,0,D6-SUM(K6:L6))</f>
        <v>0</v>
      </c>
      <c r="N6" s="212">
        <f>IF(SUM(D6:E6)-SUM(K6:L6)&lt;0,0,SUM(D6:E6)-SUM(K6:L6)-M6)</f>
        <v>555856</v>
      </c>
      <c r="O6" s="213">
        <f t="shared" ref="O6:O23" si="0">IF(SUM(D6:F6)-SUM(K6:L6)&lt;0,0,SUM(D6:F6)-SUM(K6:L6)-SUM(M6:N6))</f>
        <v>1387278.4325671727</v>
      </c>
      <c r="P6" s="214">
        <f t="shared" ref="P6:P23" si="1">IF(SUM(D6:G6)-SUM(K6:L6)&lt;0,0,SUM(D6:G6)-SUM(K6:L6)-SUM(M6:O6))</f>
        <v>1415024.0090916399</v>
      </c>
      <c r="Q6" s="215">
        <f t="shared" ref="Q6:Q23" si="2">IF(I6-SUM(K6:L6)&lt;0,0,I6-SUM(K6:L6))</f>
        <v>3358158.4416588126</v>
      </c>
      <c r="R6" s="226">
        <f t="shared" ref="R6:R23" si="3">IF(Q6&gt;0,0,I6-SUM(K6:L6))</f>
        <v>0</v>
      </c>
    </row>
    <row r="7" spans="1:18" x14ac:dyDescent="0.3">
      <c r="A7" s="168" t="s">
        <v>3</v>
      </c>
      <c r="B7" s="169">
        <v>220000</v>
      </c>
      <c r="C7" s="169">
        <v>211632</v>
      </c>
      <c r="D7" s="6">
        <v>403756</v>
      </c>
      <c r="E7" s="6">
        <v>411832</v>
      </c>
      <c r="F7" s="7">
        <f>'FY24 APPORTIONMENT'!B3</f>
        <v>379267.03643698961</v>
      </c>
      <c r="G7" s="142">
        <f>'FY25 APPORTIONMENT'!B3</f>
        <v>386852.37931815692</v>
      </c>
      <c r="H7" s="8"/>
      <c r="I7" s="21">
        <f>SUM(D7:G7)</f>
        <v>1581707.4157551466</v>
      </c>
      <c r="J7" s="189"/>
      <c r="K7" s="132">
        <f>'OBLIGATION (PROJECT BREAKDOWN)'!B12</f>
        <v>2051000</v>
      </c>
      <c r="L7" s="161">
        <f>'FTA Transfer'!B6</f>
        <v>0</v>
      </c>
      <c r="M7" s="216">
        <f t="shared" ref="M7:M23" si="4">IF(D7-SUM(K7:L7)&lt;0,0,D7-SUM(K7:L7))</f>
        <v>0</v>
      </c>
      <c r="N7" s="217">
        <f t="shared" ref="N7:N23" si="5">IF(SUM(D7:E7)-SUM(K7:L7)&lt;0,0,SUM(D7:E7)-SUM(K7:L7)-M7)</f>
        <v>0</v>
      </c>
      <c r="O7" s="218">
        <f t="shared" si="0"/>
        <v>0</v>
      </c>
      <c r="P7" s="219">
        <f t="shared" si="1"/>
        <v>0</v>
      </c>
      <c r="Q7" s="220">
        <f t="shared" si="2"/>
        <v>0</v>
      </c>
      <c r="R7" s="227">
        <f t="shared" si="3"/>
        <v>-469292.58424485335</v>
      </c>
    </row>
    <row r="8" spans="1:18" x14ac:dyDescent="0.3">
      <c r="A8" s="168" t="s">
        <v>4</v>
      </c>
      <c r="B8" s="169">
        <v>930450</v>
      </c>
      <c r="C8" s="169">
        <v>1008654</v>
      </c>
      <c r="D8" s="6">
        <v>1724967</v>
      </c>
      <c r="E8" s="6">
        <v>1759466</v>
      </c>
      <c r="F8" s="7">
        <f>'FY24 APPORTIONMENT'!B4</f>
        <v>1832988.3969926834</v>
      </c>
      <c r="G8" s="142">
        <f>'FY25 APPORTIONMENT'!B4</f>
        <v>1869648.1382697641</v>
      </c>
      <c r="H8" s="8"/>
      <c r="I8" s="21">
        <f t="shared" ref="I8:I23" si="6">SUM(D8:G8)</f>
        <v>7187069.5352624478</v>
      </c>
      <c r="J8" s="189"/>
      <c r="K8" s="132">
        <f>'OBLIGATION (PROJECT BREAKDOWN)'!B16</f>
        <v>1158492</v>
      </c>
      <c r="L8" s="161">
        <f>'FTA Transfer'!B8</f>
        <v>1153600</v>
      </c>
      <c r="M8" s="216">
        <f>IF(D8-SUM(K8:L8)&lt;0,0,D8-SUM(K8:L8))</f>
        <v>0</v>
      </c>
      <c r="N8" s="217">
        <f>IF(SUM(D8:E8)-SUM(K8:L8)&lt;0,0,SUM(D8:E8)-SUM(K8:L8)-M8)</f>
        <v>1172341</v>
      </c>
      <c r="O8" s="218">
        <f t="shared" si="0"/>
        <v>1832988.3969926834</v>
      </c>
      <c r="P8" s="219">
        <f t="shared" si="1"/>
        <v>1869648.1382697644</v>
      </c>
      <c r="Q8" s="220">
        <f t="shared" si="2"/>
        <v>4874977.5352624478</v>
      </c>
      <c r="R8" s="227">
        <f t="shared" si="3"/>
        <v>0</v>
      </c>
    </row>
    <row r="9" spans="1:18" x14ac:dyDescent="0.3">
      <c r="A9" s="168" t="s">
        <v>5</v>
      </c>
      <c r="B9" s="169">
        <v>152982</v>
      </c>
      <c r="C9" s="169">
        <v>152486</v>
      </c>
      <c r="D9" s="6">
        <v>280761</v>
      </c>
      <c r="E9" s="6">
        <v>286376</v>
      </c>
      <c r="F9" s="7">
        <f>'FY24 APPORTIONMENT'!B5</f>
        <v>273271.11834755988</v>
      </c>
      <c r="G9" s="142">
        <f>'FY25 APPORTIONMENT'!B5</f>
        <v>278736.54226538743</v>
      </c>
      <c r="H9" s="8"/>
      <c r="I9" s="21">
        <f t="shared" si="6"/>
        <v>1119144.6606129473</v>
      </c>
      <c r="J9" s="189"/>
      <c r="K9" s="132">
        <f>'OBLIGATION (PROJECT BREAKDOWN)'!B30</f>
        <v>0</v>
      </c>
      <c r="L9" s="161">
        <f>'FTA Transfer'!B10</f>
        <v>286000</v>
      </c>
      <c r="M9" s="216">
        <f t="shared" si="4"/>
        <v>0</v>
      </c>
      <c r="N9" s="217">
        <f>IF(SUM(D9:E9)-SUM(K9:L9)&lt;0,0,SUM(D9:E9)-SUM(K9:L9)-M9)</f>
        <v>281137</v>
      </c>
      <c r="O9" s="218">
        <f t="shared" si="0"/>
        <v>273271.11834755982</v>
      </c>
      <c r="P9" s="219">
        <f t="shared" si="1"/>
        <v>278736.54226538748</v>
      </c>
      <c r="Q9" s="220">
        <f t="shared" si="2"/>
        <v>833144.66061294731</v>
      </c>
      <c r="R9" s="227">
        <f t="shared" si="3"/>
        <v>0</v>
      </c>
    </row>
    <row r="10" spans="1:18" x14ac:dyDescent="0.3">
      <c r="A10" s="168" t="s">
        <v>6</v>
      </c>
      <c r="B10" s="169">
        <v>839631</v>
      </c>
      <c r="C10" s="169">
        <v>909235</v>
      </c>
      <c r="D10" s="6">
        <v>1554828</v>
      </c>
      <c r="E10" s="6">
        <v>1585924</v>
      </c>
      <c r="F10" s="7">
        <f>'FY24 APPORTIONMENT'!B6</f>
        <v>1649608.2875196792</v>
      </c>
      <c r="G10" s="142">
        <f>'FY25 APPORTIONMENT'!B6</f>
        <v>1682600.44128328</v>
      </c>
      <c r="H10" s="8"/>
      <c r="I10" s="21">
        <f t="shared" si="6"/>
        <v>6472960.7288029594</v>
      </c>
      <c r="J10" s="189"/>
      <c r="K10" s="132">
        <f>'OBLIGATION (PROJECT BREAKDOWN)'!B31</f>
        <v>3574006.5999999996</v>
      </c>
      <c r="L10" s="161">
        <f>'FTA Transfer'!B12</f>
        <v>0</v>
      </c>
      <c r="M10" s="216">
        <f t="shared" si="4"/>
        <v>0</v>
      </c>
      <c r="N10" s="217">
        <f t="shared" si="5"/>
        <v>0</v>
      </c>
      <c r="O10" s="218">
        <f t="shared" si="0"/>
        <v>1216353.6875196798</v>
      </c>
      <c r="P10" s="219">
        <f t="shared" si="1"/>
        <v>1682600.44128328</v>
      </c>
      <c r="Q10" s="220">
        <f t="shared" si="2"/>
        <v>2898954.1288029598</v>
      </c>
      <c r="R10" s="227">
        <f t="shared" si="3"/>
        <v>0</v>
      </c>
    </row>
    <row r="11" spans="1:18" x14ac:dyDescent="0.3">
      <c r="A11" s="168" t="s">
        <v>7</v>
      </c>
      <c r="B11" s="169">
        <v>255793</v>
      </c>
      <c r="C11" s="169">
        <v>281202</v>
      </c>
      <c r="D11" s="6">
        <v>469446</v>
      </c>
      <c r="E11" s="6">
        <v>478835</v>
      </c>
      <c r="F11" s="7">
        <f>'FY24 APPORTIONMENT'!B7</f>
        <v>503943.87039840076</v>
      </c>
      <c r="G11" s="142">
        <f>'FY25 APPORTIONMENT'!B7</f>
        <v>514022.75066636596</v>
      </c>
      <c r="H11" s="8"/>
      <c r="I11" s="21">
        <f t="shared" si="6"/>
        <v>1966247.6210647668</v>
      </c>
      <c r="J11" s="189"/>
      <c r="K11" s="132">
        <f>'OBLIGATION (PROJECT BREAKDOWN)'!B48</f>
        <v>1304428</v>
      </c>
      <c r="L11" s="161">
        <f>'FTA Transfer'!C14</f>
        <v>0</v>
      </c>
      <c r="M11" s="216">
        <f t="shared" si="4"/>
        <v>0</v>
      </c>
      <c r="N11" s="217">
        <f t="shared" si="5"/>
        <v>0</v>
      </c>
      <c r="O11" s="218">
        <f t="shared" si="0"/>
        <v>147796.87039840082</v>
      </c>
      <c r="P11" s="219">
        <f t="shared" si="1"/>
        <v>514022.75066636596</v>
      </c>
      <c r="Q11" s="220">
        <f t="shared" si="2"/>
        <v>661819.62106476678</v>
      </c>
      <c r="R11" s="227">
        <f t="shared" si="3"/>
        <v>0</v>
      </c>
    </row>
    <row r="12" spans="1:18" x14ac:dyDescent="0.3">
      <c r="A12" s="168" t="s">
        <v>8</v>
      </c>
      <c r="B12" s="169">
        <v>150865</v>
      </c>
      <c r="C12" s="169">
        <v>156255</v>
      </c>
      <c r="D12" s="6">
        <v>276876</v>
      </c>
      <c r="E12" s="6">
        <v>282414</v>
      </c>
      <c r="F12" s="7">
        <f>'FY24 APPORTIONMENT'!B8</f>
        <v>280025.56692022854</v>
      </c>
      <c r="G12" s="142">
        <f>'FY25 APPORTIONMENT'!B8</f>
        <v>285626.07984784251</v>
      </c>
      <c r="H12" s="8"/>
      <c r="I12" s="21">
        <f t="shared" si="6"/>
        <v>1124941.646768071</v>
      </c>
      <c r="J12" s="189"/>
      <c r="K12" s="132">
        <f>'OBLIGATION (PROJECT BREAKDOWN)'!B56</f>
        <v>149000</v>
      </c>
      <c r="L12" s="161">
        <f>'FTA Transfer'!B16</f>
        <v>0</v>
      </c>
      <c r="M12" s="216">
        <f t="shared" si="4"/>
        <v>127876</v>
      </c>
      <c r="N12" s="217">
        <f t="shared" si="5"/>
        <v>282414</v>
      </c>
      <c r="O12" s="218">
        <f t="shared" si="0"/>
        <v>280025.56692022854</v>
      </c>
      <c r="P12" s="219">
        <f t="shared" si="1"/>
        <v>285626.07984784245</v>
      </c>
      <c r="Q12" s="220">
        <f t="shared" si="2"/>
        <v>975941.64676807099</v>
      </c>
      <c r="R12" s="227">
        <f t="shared" si="3"/>
        <v>0</v>
      </c>
    </row>
    <row r="13" spans="1:18" x14ac:dyDescent="0.3">
      <c r="A13" s="168" t="s">
        <v>9</v>
      </c>
      <c r="B13" s="169">
        <v>7150739</v>
      </c>
      <c r="C13" s="169">
        <v>7765640</v>
      </c>
      <c r="D13" s="6">
        <v>13286392</v>
      </c>
      <c r="E13" s="6">
        <v>13552119</v>
      </c>
      <c r="F13" s="7">
        <f>'FY24 APPORTIONMENT'!B9</f>
        <v>14155728.462099349</v>
      </c>
      <c r="G13" s="142">
        <f>'FY25 APPORTIONMENT'!B9</f>
        <v>14438842.858748972</v>
      </c>
      <c r="H13" s="8"/>
      <c r="I13" s="21">
        <f t="shared" si="6"/>
        <v>55433082.320848323</v>
      </c>
      <c r="J13" s="189"/>
      <c r="K13" s="132">
        <f>'OBLIGATION (PROJECT BREAKDOWN)'!B70</f>
        <v>11140000</v>
      </c>
      <c r="L13" s="161">
        <f>'FTA Transfer'!B18</f>
        <v>28266500</v>
      </c>
      <c r="M13" s="216">
        <f t="shared" si="4"/>
        <v>0</v>
      </c>
      <c r="N13" s="217">
        <f t="shared" si="5"/>
        <v>0</v>
      </c>
      <c r="O13" s="218">
        <f t="shared" si="0"/>
        <v>1587739.462099351</v>
      </c>
      <c r="P13" s="219">
        <f t="shared" si="1"/>
        <v>14438842.858748972</v>
      </c>
      <c r="Q13" s="220">
        <f t="shared" si="2"/>
        <v>16026582.320848323</v>
      </c>
      <c r="R13" s="227">
        <f t="shared" si="3"/>
        <v>0</v>
      </c>
    </row>
    <row r="14" spans="1:18" x14ac:dyDescent="0.3">
      <c r="A14" s="168" t="s">
        <v>10</v>
      </c>
      <c r="B14" s="169">
        <v>2274843</v>
      </c>
      <c r="C14" s="169">
        <v>2534007</v>
      </c>
      <c r="D14" s="6">
        <v>4220608</v>
      </c>
      <c r="E14" s="6">
        <v>4305021</v>
      </c>
      <c r="F14" s="7">
        <f>'FY24 APPORTIONMENT'!B10</f>
        <v>4610038.9399018511</v>
      </c>
      <c r="G14" s="142">
        <f>'FY25 APPORTIONMENT'!B10</f>
        <v>4702239.6719846111</v>
      </c>
      <c r="H14" s="8"/>
      <c r="I14" s="21">
        <f t="shared" si="6"/>
        <v>17837907.611886464</v>
      </c>
      <c r="J14" s="189"/>
      <c r="K14" s="132">
        <f>'OBLIGATION (PROJECT BREAKDOWN)'!B87</f>
        <v>11077431</v>
      </c>
      <c r="L14" s="161">
        <f>'FTA Transfer'!B33</f>
        <v>0</v>
      </c>
      <c r="M14" s="216">
        <f t="shared" si="4"/>
        <v>0</v>
      </c>
      <c r="N14" s="217">
        <f t="shared" si="5"/>
        <v>0</v>
      </c>
      <c r="O14" s="218">
        <f t="shared" si="0"/>
        <v>2058236.9399018511</v>
      </c>
      <c r="P14" s="219">
        <f t="shared" si="1"/>
        <v>4702239.6719846129</v>
      </c>
      <c r="Q14" s="220">
        <f t="shared" si="2"/>
        <v>6760476.6118864641</v>
      </c>
      <c r="R14" s="227">
        <f t="shared" si="3"/>
        <v>0</v>
      </c>
    </row>
    <row r="15" spans="1:18" x14ac:dyDescent="0.3">
      <c r="A15" s="168" t="s">
        <v>11</v>
      </c>
      <c r="B15" s="169">
        <v>3095313</v>
      </c>
      <c r="C15" s="169">
        <v>3298634</v>
      </c>
      <c r="D15" s="6">
        <v>5759290</v>
      </c>
      <c r="E15" s="6">
        <v>5874475</v>
      </c>
      <c r="F15" s="7">
        <f>'FY24 APPORTIONMENT'!B11</f>
        <v>6020392.44629505</v>
      </c>
      <c r="G15" s="142">
        <f>'FY25 APPORTIONMENT'!B11</f>
        <v>6140800.2140923217</v>
      </c>
      <c r="H15" s="8"/>
      <c r="I15" s="21">
        <f t="shared" si="6"/>
        <v>23794957.660387371</v>
      </c>
      <c r="J15" s="189"/>
      <c r="K15" s="132">
        <f>'OBLIGATION (PROJECT BREAKDOWN)'!B109</f>
        <v>18925500</v>
      </c>
      <c r="L15" s="161">
        <f>'FTA Transfer'!B35</f>
        <v>0</v>
      </c>
      <c r="M15" s="216">
        <f t="shared" si="4"/>
        <v>0</v>
      </c>
      <c r="N15" s="217">
        <f t="shared" si="5"/>
        <v>0</v>
      </c>
      <c r="O15" s="218">
        <f t="shared" si="0"/>
        <v>0</v>
      </c>
      <c r="P15" s="219">
        <f t="shared" si="1"/>
        <v>4869457.6603873707</v>
      </c>
      <c r="Q15" s="220">
        <f t="shared" si="2"/>
        <v>4869457.6603873707</v>
      </c>
      <c r="R15" s="227">
        <f t="shared" si="3"/>
        <v>0</v>
      </c>
    </row>
    <row r="16" spans="1:18" x14ac:dyDescent="0.3">
      <c r="A16" s="168" t="s">
        <v>12</v>
      </c>
      <c r="B16" s="169">
        <v>685306</v>
      </c>
      <c r="C16" s="169">
        <v>779233</v>
      </c>
      <c r="D16" s="6">
        <v>1267535</v>
      </c>
      <c r="E16" s="6">
        <v>1292886</v>
      </c>
      <c r="F16" s="7">
        <f>'FY24 APPORTIONMENT'!B12</f>
        <v>1411136.6331744664</v>
      </c>
      <c r="G16" s="142">
        <f>'FY25 APPORTIONMENT'!B12</f>
        <v>1439359.3583152629</v>
      </c>
      <c r="H16" s="8"/>
      <c r="I16" s="21">
        <f t="shared" si="6"/>
        <v>5410916.9914897289</v>
      </c>
      <c r="J16" s="189"/>
      <c r="K16" s="132">
        <f>'OBLIGATION (PROJECT BREAKDOWN)'!B119</f>
        <v>1869381</v>
      </c>
      <c r="L16" s="161">
        <f>'FTA Transfer'!B37</f>
        <v>0</v>
      </c>
      <c r="M16" s="216">
        <f t="shared" si="4"/>
        <v>0</v>
      </c>
      <c r="N16" s="217">
        <f t="shared" si="5"/>
        <v>691040</v>
      </c>
      <c r="O16" s="218">
        <f t="shared" si="0"/>
        <v>1411136.6331744664</v>
      </c>
      <c r="P16" s="219">
        <f t="shared" si="1"/>
        <v>1439359.3583152625</v>
      </c>
      <c r="Q16" s="220">
        <f t="shared" si="2"/>
        <v>3541535.9914897289</v>
      </c>
      <c r="R16" s="227">
        <f t="shared" si="3"/>
        <v>0</v>
      </c>
    </row>
    <row r="17" spans="1:19" x14ac:dyDescent="0.3">
      <c r="A17" s="168" t="s">
        <v>13</v>
      </c>
      <c r="B17" s="169">
        <v>269637</v>
      </c>
      <c r="C17" s="169">
        <v>282424</v>
      </c>
      <c r="D17" s="6">
        <v>494853</v>
      </c>
      <c r="E17" s="6">
        <v>504750</v>
      </c>
      <c r="F17" s="7">
        <f>'FY24 APPORTIONMENT'!B13</f>
        <v>506133.82427364646</v>
      </c>
      <c r="G17" s="142">
        <f>'FY25 APPORTIONMENT'!B13</f>
        <v>516256.50363154506</v>
      </c>
      <c r="H17" s="8"/>
      <c r="I17" s="21">
        <f t="shared" si="6"/>
        <v>2021993.3279051913</v>
      </c>
      <c r="J17" s="189"/>
      <c r="K17" s="132">
        <f>'OBLIGATION (PROJECT BREAKDOWN)'!B132</f>
        <v>1490000</v>
      </c>
      <c r="L17" s="161">
        <f>'FTA Transfer'!B39</f>
        <v>0</v>
      </c>
      <c r="M17" s="216">
        <f t="shared" si="4"/>
        <v>0</v>
      </c>
      <c r="N17" s="217">
        <f t="shared" si="5"/>
        <v>0</v>
      </c>
      <c r="O17" s="218">
        <f t="shared" si="0"/>
        <v>15736.824273646343</v>
      </c>
      <c r="P17" s="219">
        <f t="shared" si="1"/>
        <v>516256.503631545</v>
      </c>
      <c r="Q17" s="220">
        <f t="shared" si="2"/>
        <v>531993.32790519134</v>
      </c>
      <c r="R17" s="227">
        <f t="shared" si="3"/>
        <v>0</v>
      </c>
    </row>
    <row r="18" spans="1:19" x14ac:dyDescent="0.3">
      <c r="A18" s="168" t="s">
        <v>14</v>
      </c>
      <c r="B18" s="169">
        <v>423895</v>
      </c>
      <c r="C18" s="169">
        <v>448229</v>
      </c>
      <c r="D18" s="6">
        <v>777956</v>
      </c>
      <c r="E18" s="6">
        <v>793515</v>
      </c>
      <c r="F18" s="7">
        <f>'FY24 APPORTIONMENT'!B14</f>
        <v>803274.00617636007</v>
      </c>
      <c r="G18" s="142">
        <f>'FY25 APPORTIONMENT'!B14</f>
        <v>819339.49085865158</v>
      </c>
      <c r="H18" s="8"/>
      <c r="I18" s="21">
        <f t="shared" si="6"/>
        <v>3194084.4970350116</v>
      </c>
      <c r="J18" s="189"/>
      <c r="K18" s="132">
        <f>'OBLIGATION (PROJECT BREAKDOWN)'!B138</f>
        <v>2364986</v>
      </c>
      <c r="L18" s="161">
        <f>'FTA Transfer'!B41</f>
        <v>0</v>
      </c>
      <c r="M18" s="216">
        <f t="shared" si="4"/>
        <v>0</v>
      </c>
      <c r="N18" s="217">
        <f t="shared" si="5"/>
        <v>0</v>
      </c>
      <c r="O18" s="218">
        <f t="shared" si="0"/>
        <v>9759.0061763599515</v>
      </c>
      <c r="P18" s="219">
        <f t="shared" si="1"/>
        <v>819339.4908586517</v>
      </c>
      <c r="Q18" s="220">
        <f t="shared" si="2"/>
        <v>829098.49703501165</v>
      </c>
      <c r="R18" s="227">
        <f t="shared" si="3"/>
        <v>0</v>
      </c>
    </row>
    <row r="19" spans="1:19" x14ac:dyDescent="0.3">
      <c r="A19" s="168" t="s">
        <v>15</v>
      </c>
      <c r="B19" s="169">
        <v>177223</v>
      </c>
      <c r="C19" s="169">
        <v>182155</v>
      </c>
      <c r="D19" s="6">
        <v>325250</v>
      </c>
      <c r="E19" s="6">
        <v>331755</v>
      </c>
      <c r="F19" s="7">
        <f>'FY24 APPORTIONMENT'!B15</f>
        <v>326441.11959524004</v>
      </c>
      <c r="G19" s="142">
        <f>'FY25 APPORTIONMENT'!B15</f>
        <v>332969.94383977319</v>
      </c>
      <c r="H19" s="8"/>
      <c r="I19" s="21">
        <f t="shared" si="6"/>
        <v>1316416.0634350134</v>
      </c>
      <c r="J19" s="189"/>
      <c r="K19" s="132">
        <f>'OBLIGATION (PROJECT BREAKDOWN)'!B144</f>
        <v>500000</v>
      </c>
      <c r="L19" s="161">
        <f>'FTA Transfer'!B43</f>
        <v>157005</v>
      </c>
      <c r="M19" s="216">
        <f t="shared" si="4"/>
        <v>0</v>
      </c>
      <c r="N19" s="217">
        <f t="shared" si="5"/>
        <v>0</v>
      </c>
      <c r="O19" s="218">
        <f t="shared" si="0"/>
        <v>326441.1195952401</v>
      </c>
      <c r="P19" s="219">
        <f t="shared" si="1"/>
        <v>332969.9438397733</v>
      </c>
      <c r="Q19" s="220">
        <f t="shared" si="2"/>
        <v>659411.06343501341</v>
      </c>
      <c r="R19" s="227">
        <f t="shared" si="3"/>
        <v>0</v>
      </c>
    </row>
    <row r="20" spans="1:19" x14ac:dyDescent="0.3">
      <c r="A20" s="168" t="s">
        <v>105</v>
      </c>
      <c r="B20" s="169">
        <v>18051534</v>
      </c>
      <c r="C20" s="169">
        <v>18824382</v>
      </c>
      <c r="D20" s="6">
        <v>33578656</v>
      </c>
      <c r="E20" s="6">
        <v>34250229</v>
      </c>
      <c r="F20" s="7">
        <f>'FY24 APPORTIONMENT'!B16</f>
        <v>34358489.649666123</v>
      </c>
      <c r="G20" s="142">
        <f>'FY25 APPORTIONMENT'!B16</f>
        <v>35045658.977792569</v>
      </c>
      <c r="H20" s="8"/>
      <c r="I20" s="21">
        <f t="shared" si="6"/>
        <v>137233033.62745869</v>
      </c>
      <c r="J20" s="189"/>
      <c r="K20" s="132">
        <f>'OBLIGATION (PROJECT BREAKDOWN)'!B146</f>
        <v>51455482</v>
      </c>
      <c r="L20" s="161">
        <f>'FTA Transfer'!B45</f>
        <v>79881111</v>
      </c>
      <c r="M20" s="216">
        <f t="shared" si="4"/>
        <v>0</v>
      </c>
      <c r="N20" s="217">
        <f t="shared" si="5"/>
        <v>0</v>
      </c>
      <c r="O20" s="218">
        <f t="shared" si="0"/>
        <v>0</v>
      </c>
      <c r="P20" s="219">
        <f t="shared" si="1"/>
        <v>5896440.6274586916</v>
      </c>
      <c r="Q20" s="220">
        <f t="shared" si="2"/>
        <v>5896440.6274586916</v>
      </c>
      <c r="R20" s="227">
        <f t="shared" si="3"/>
        <v>0</v>
      </c>
    </row>
    <row r="21" spans="1:19" x14ac:dyDescent="0.3">
      <c r="A21" s="168" t="s">
        <v>17</v>
      </c>
      <c r="B21" s="169">
        <v>514453</v>
      </c>
      <c r="C21" s="169">
        <v>552878</v>
      </c>
      <c r="D21" s="6">
        <v>953647</v>
      </c>
      <c r="E21" s="6">
        <v>972720</v>
      </c>
      <c r="F21" s="7">
        <f>'FY24 APPORTIONMENT'!B17</f>
        <v>1003449.687937001</v>
      </c>
      <c r="G21" s="142">
        <f>'FY25 APPORTIONMENT'!B17</f>
        <v>1023518.6740137627</v>
      </c>
      <c r="H21" s="8"/>
      <c r="I21" s="21">
        <f t="shared" si="6"/>
        <v>3953335.3619507635</v>
      </c>
      <c r="J21" s="189"/>
      <c r="K21" s="132">
        <f>'OBLIGATION (PROJECT BREAKDOWN)'!B185</f>
        <v>194000</v>
      </c>
      <c r="L21" s="161">
        <f>'FTA Transfer'!B66</f>
        <v>0</v>
      </c>
      <c r="M21" s="216">
        <f t="shared" si="4"/>
        <v>759647</v>
      </c>
      <c r="N21" s="217">
        <f t="shared" si="5"/>
        <v>972720</v>
      </c>
      <c r="O21" s="218">
        <f t="shared" si="0"/>
        <v>1003449.6879370008</v>
      </c>
      <c r="P21" s="219">
        <f t="shared" si="1"/>
        <v>1023518.6740137627</v>
      </c>
      <c r="Q21" s="220">
        <f t="shared" si="2"/>
        <v>3759335.3619507635</v>
      </c>
      <c r="R21" s="227">
        <f t="shared" si="3"/>
        <v>0</v>
      </c>
    </row>
    <row r="22" spans="1:19" x14ac:dyDescent="0.3">
      <c r="A22" s="168" t="s">
        <v>18</v>
      </c>
      <c r="B22" s="169">
        <v>442179</v>
      </c>
      <c r="C22" s="169">
        <v>473117</v>
      </c>
      <c r="D22" s="6">
        <v>817329</v>
      </c>
      <c r="E22" s="6">
        <v>833676</v>
      </c>
      <c r="F22" s="7">
        <f>'FY24 APPORTIONMENT'!B18</f>
        <v>853553.71042569261</v>
      </c>
      <c r="G22" s="142">
        <f>'FY25 APPORTIONMENT'!B18</f>
        <v>870624.78346653283</v>
      </c>
      <c r="H22" s="8"/>
      <c r="I22" s="21">
        <f t="shared" si="6"/>
        <v>3375183.4938922254</v>
      </c>
      <c r="J22" s="189"/>
      <c r="K22" s="132">
        <f>'OBLIGATION (PROJECT BREAKDOWN)'!B189</f>
        <v>0</v>
      </c>
      <c r="L22" s="161">
        <f>'FTA Transfer'!B68</f>
        <v>0</v>
      </c>
      <c r="M22" s="216">
        <f>IF(D22-SUM(K22:L22)&lt;0,0,D22-SUM(K22:L22))</f>
        <v>817329</v>
      </c>
      <c r="N22" s="217">
        <f t="shared" si="5"/>
        <v>833676</v>
      </c>
      <c r="O22" s="218">
        <f t="shared" si="0"/>
        <v>853553.71042569261</v>
      </c>
      <c r="P22" s="219">
        <f t="shared" si="1"/>
        <v>870624.78346653283</v>
      </c>
      <c r="Q22" s="220">
        <f t="shared" si="2"/>
        <v>3375183.4938922254</v>
      </c>
      <c r="R22" s="227">
        <f t="shared" si="3"/>
        <v>0</v>
      </c>
    </row>
    <row r="23" spans="1:19" ht="17.25" thickBot="1" x14ac:dyDescent="0.35">
      <c r="A23" s="170" t="s">
        <v>19</v>
      </c>
      <c r="B23" s="171">
        <v>145000</v>
      </c>
      <c r="C23" s="171">
        <v>145000</v>
      </c>
      <c r="D23" s="24">
        <v>269956</v>
      </c>
      <c r="E23" s="24">
        <v>275355</v>
      </c>
      <c r="F23" s="25">
        <f>'FY24 APPORTIONMENT'!B19</f>
        <v>264982.3624528143</v>
      </c>
      <c r="G23" s="143">
        <f>'FY25 APPORTIONMENT'!B19</f>
        <v>270282.00577713508</v>
      </c>
      <c r="H23" s="26"/>
      <c r="I23" s="27">
        <f t="shared" si="6"/>
        <v>1080575.3682299494</v>
      </c>
      <c r="J23" s="189"/>
      <c r="K23" s="133">
        <f>'OBLIGATION (PROJECT BREAKDOWN)'!B190</f>
        <v>545000</v>
      </c>
      <c r="L23" s="162">
        <f>'FTA Transfer'!B70</f>
        <v>0</v>
      </c>
      <c r="M23" s="221">
        <f t="shared" si="4"/>
        <v>0</v>
      </c>
      <c r="N23" s="222">
        <f t="shared" si="5"/>
        <v>311</v>
      </c>
      <c r="O23" s="223">
        <f t="shared" si="0"/>
        <v>264982.36245281436</v>
      </c>
      <c r="P23" s="224">
        <f t="shared" si="1"/>
        <v>270282.00577713503</v>
      </c>
      <c r="Q23" s="225">
        <f t="shared" si="2"/>
        <v>535575.36822994938</v>
      </c>
      <c r="R23" s="228">
        <f t="shared" si="3"/>
        <v>0</v>
      </c>
    </row>
    <row r="24" spans="1:19" ht="18" x14ac:dyDescent="0.3">
      <c r="A24" s="9" t="s">
        <v>49</v>
      </c>
      <c r="B24" s="10"/>
      <c r="C24" s="10"/>
      <c r="D24" s="11"/>
      <c r="E24" s="138"/>
      <c r="F24" s="139"/>
      <c r="G24" s="12"/>
      <c r="H24" s="12"/>
      <c r="I24" s="13"/>
    </row>
    <row r="25" spans="1:19" x14ac:dyDescent="0.3">
      <c r="A25" s="14" t="s">
        <v>157</v>
      </c>
      <c r="B25" s="33"/>
      <c r="C25" s="33"/>
      <c r="D25" s="33"/>
      <c r="E25" s="140"/>
      <c r="F25" s="140"/>
      <c r="O25" s="120"/>
      <c r="P25" s="120"/>
      <c r="Q25" s="120"/>
    </row>
    <row r="26" spans="1:19" ht="23.25" x14ac:dyDescent="0.35">
      <c r="A26" s="34" t="str">
        <f>A1</f>
        <v>Carbon Reduction Program (CRP)</v>
      </c>
      <c r="B26" s="34"/>
      <c r="C26" s="34"/>
      <c r="D26" s="34"/>
      <c r="E26" s="34"/>
      <c r="F26" s="34"/>
      <c r="G26" s="34"/>
      <c r="H26" s="34"/>
      <c r="I26" s="34"/>
      <c r="O26" s="35"/>
    </row>
    <row r="27" spans="1:19" ht="23.25" x14ac:dyDescent="0.35">
      <c r="A27" s="34" t="s">
        <v>50</v>
      </c>
      <c r="B27" s="34"/>
      <c r="C27" s="34"/>
      <c r="D27" s="34"/>
      <c r="E27" s="34"/>
      <c r="F27" s="34"/>
      <c r="G27" s="34"/>
      <c r="H27" s="34"/>
      <c r="I27" s="34"/>
    </row>
    <row r="28" spans="1:19" x14ac:dyDescent="0.3">
      <c r="A28" s="36" t="str">
        <f>A3</f>
        <v>(as of 8/31/2025)</v>
      </c>
      <c r="B28" s="36"/>
      <c r="C28" s="36"/>
      <c r="D28" s="36"/>
      <c r="E28" s="36"/>
      <c r="F28" s="36"/>
      <c r="G28" s="36"/>
      <c r="H28" s="36"/>
      <c r="I28" s="36"/>
    </row>
    <row r="29" spans="1:19" ht="17.25" thickBot="1" x14ac:dyDescent="0.35">
      <c r="A29" s="163"/>
      <c r="B29" s="163"/>
      <c r="C29" s="163"/>
      <c r="D29" s="163"/>
      <c r="E29" s="163"/>
      <c r="F29" s="163"/>
      <c r="G29" s="163"/>
      <c r="H29" s="163"/>
      <c r="I29" s="163"/>
      <c r="K29" s="184"/>
      <c r="L29" s="184"/>
      <c r="M29" s="184"/>
      <c r="N29" s="163"/>
      <c r="O29" s="163"/>
      <c r="P29" s="163"/>
      <c r="Q29" s="163"/>
      <c r="R29" s="163"/>
      <c r="S29" s="163"/>
    </row>
    <row r="30" spans="1:19" ht="63.75" thickBot="1" x14ac:dyDescent="0.35">
      <c r="A30" s="1" t="s">
        <v>51</v>
      </c>
      <c r="B30" s="2" t="s">
        <v>141</v>
      </c>
      <c r="C30" s="2" t="s">
        <v>142</v>
      </c>
      <c r="D30" s="2" t="s">
        <v>139</v>
      </c>
      <c r="E30" s="2" t="s">
        <v>140</v>
      </c>
      <c r="F30" s="2" t="s">
        <v>158</v>
      </c>
      <c r="G30" s="2" t="s">
        <v>160</v>
      </c>
      <c r="H30" s="2" t="s">
        <v>45</v>
      </c>
      <c r="I30" s="167" t="s">
        <v>46</v>
      </c>
      <c r="J30" s="30" t="s">
        <v>183</v>
      </c>
      <c r="K30" s="190" t="s">
        <v>47</v>
      </c>
      <c r="L30" s="190" t="s">
        <v>178</v>
      </c>
      <c r="M30" s="30" t="s">
        <v>246</v>
      </c>
      <c r="N30" s="30" t="s">
        <v>247</v>
      </c>
      <c r="O30" s="30" t="s">
        <v>248</v>
      </c>
      <c r="P30" s="30" t="s">
        <v>249</v>
      </c>
      <c r="Q30" s="30" t="s">
        <v>145</v>
      </c>
      <c r="R30" s="30" t="s">
        <v>48</v>
      </c>
    </row>
    <row r="31" spans="1:19" s="36" customFormat="1" ht="48" x14ac:dyDescent="0.3">
      <c r="A31" s="179" t="s">
        <v>21</v>
      </c>
      <c r="B31" s="180">
        <v>1175</v>
      </c>
      <c r="C31" s="180">
        <v>1204</v>
      </c>
      <c r="D31" s="181">
        <v>2156</v>
      </c>
      <c r="E31" s="181">
        <v>2200</v>
      </c>
      <c r="F31" s="182">
        <v>2158</v>
      </c>
      <c r="G31" s="181">
        <f>'FY25 APPORTIONMENT'!B23</f>
        <v>2200.8498936789374</v>
      </c>
      <c r="H31" s="181"/>
      <c r="I31" s="183">
        <f t="shared" ref="I31:I51" si="7">SUM(D31:G31)</f>
        <v>8714.8498936789365</v>
      </c>
      <c r="J31" s="189"/>
      <c r="K31" s="51">
        <v>0</v>
      </c>
      <c r="L31" s="159">
        <v>0</v>
      </c>
      <c r="M31" s="229">
        <f t="shared" ref="M31:M51" si="8">IF(D31-SUM(K31:L31)&lt;0,0,D31-SUM(K31:L31))</f>
        <v>2156</v>
      </c>
      <c r="N31" s="230">
        <f t="shared" ref="N31:N51" si="9">IF(SUM(D31:E31)-SUM(K31:L31)&lt;0,0,SUM(D31:E31)-SUM(K31:L31)-M31)</f>
        <v>2200</v>
      </c>
      <c r="O31" s="231">
        <f t="shared" ref="O31:O51" si="10">IF(SUM(D31:F31)-SUM(K31:L31)&lt;0,0,SUM(D31:F31)-SUM(K31:L31)-SUM(M31:N31))</f>
        <v>2158</v>
      </c>
      <c r="P31" s="232">
        <f t="shared" ref="P31:P51" si="11">IF(SUM(D31:G31)-SUM(K31:L31)&lt;0,0,SUM(D31:G31)-SUM(K31:L31)-SUM(M31:O31))</f>
        <v>2200.8498936789365</v>
      </c>
      <c r="Q31" s="233">
        <f t="shared" ref="Q31:Q51" si="12">IF(I31-SUM(K31:L31)&lt;0,0,I31-SUM(K31:L31))</f>
        <v>8714.8498936789365</v>
      </c>
      <c r="R31" s="234">
        <f>IF(Q31&gt;0,0,I31-SUM(K31:L31))</f>
        <v>0</v>
      </c>
    </row>
    <row r="32" spans="1:19" s="36" customFormat="1" ht="32.25" x14ac:dyDescent="0.3">
      <c r="A32" s="28" t="s">
        <v>22</v>
      </c>
      <c r="B32" s="52">
        <v>38091</v>
      </c>
      <c r="C32" s="52">
        <v>40474</v>
      </c>
      <c r="D32" s="15">
        <v>69907</v>
      </c>
      <c r="E32" s="15">
        <v>71305</v>
      </c>
      <c r="F32" s="53">
        <v>72534</v>
      </c>
      <c r="G32" s="53">
        <f>'FY25 APPORTIONMENT'!B24</f>
        <v>73984.384216579172</v>
      </c>
      <c r="H32" s="15"/>
      <c r="I32" s="29">
        <f t="shared" si="7"/>
        <v>287730.38421657914</v>
      </c>
      <c r="J32" s="189"/>
      <c r="K32" s="54">
        <v>0</v>
      </c>
      <c r="L32" s="185">
        <f>'FTA Transfer'!B72</f>
        <v>69907</v>
      </c>
      <c r="M32" s="235">
        <f t="shared" si="8"/>
        <v>0</v>
      </c>
      <c r="N32" s="236">
        <f t="shared" si="9"/>
        <v>71305</v>
      </c>
      <c r="O32" s="237">
        <f t="shared" si="10"/>
        <v>72534</v>
      </c>
      <c r="P32" s="238">
        <f t="shared" si="11"/>
        <v>73984.384216579143</v>
      </c>
      <c r="Q32" s="239">
        <f>IF(I32-SUM(K32:L32)&lt;0,0,I32-SUM(K32:L32))</f>
        <v>217823.38421657914</v>
      </c>
      <c r="R32" s="240">
        <f t="shared" ref="R32:R51" si="13">IF(Q32&gt;0,0,I32-SUM(K32:L32))</f>
        <v>0</v>
      </c>
    </row>
    <row r="33" spans="1:18" s="36" customFormat="1" ht="32.25" x14ac:dyDescent="0.3">
      <c r="A33" s="28" t="s">
        <v>23</v>
      </c>
      <c r="B33" s="52">
        <v>45578</v>
      </c>
      <c r="C33" s="52">
        <v>45292</v>
      </c>
      <c r="D33" s="15">
        <v>83647</v>
      </c>
      <c r="E33" s="15">
        <v>85320</v>
      </c>
      <c r="F33" s="53">
        <v>81168</v>
      </c>
      <c r="G33" s="15">
        <f>'FY25 APPORTIONMENT'!B25</f>
        <v>82791.439688128274</v>
      </c>
      <c r="H33" s="15"/>
      <c r="I33" s="29">
        <f t="shared" si="7"/>
        <v>332926.4396881283</v>
      </c>
      <c r="J33" s="189"/>
      <c r="K33" s="54">
        <v>0</v>
      </c>
      <c r="L33" s="185">
        <v>0</v>
      </c>
      <c r="M33" s="235">
        <f t="shared" si="8"/>
        <v>83647</v>
      </c>
      <c r="N33" s="236">
        <f t="shared" si="9"/>
        <v>85320</v>
      </c>
      <c r="O33" s="237">
        <f t="shared" si="10"/>
        <v>81168</v>
      </c>
      <c r="P33" s="238">
        <f t="shared" si="11"/>
        <v>82791.439688128303</v>
      </c>
      <c r="Q33" s="239">
        <f t="shared" si="12"/>
        <v>332926.4396881283</v>
      </c>
      <c r="R33" s="240">
        <f t="shared" si="13"/>
        <v>0</v>
      </c>
    </row>
    <row r="34" spans="1:18" s="36" customFormat="1" ht="37.5" customHeight="1" x14ac:dyDescent="0.3">
      <c r="A34" s="28" t="s">
        <v>24</v>
      </c>
      <c r="B34" s="52">
        <v>21419</v>
      </c>
      <c r="C34" s="52">
        <v>21839</v>
      </c>
      <c r="D34" s="15">
        <v>39309</v>
      </c>
      <c r="E34" s="15">
        <v>40096</v>
      </c>
      <c r="F34" s="53">
        <v>39138</v>
      </c>
      <c r="G34" s="15">
        <f>'FY25 APPORTIONMENT'!B26</f>
        <v>39920.565471805909</v>
      </c>
      <c r="H34" s="15"/>
      <c r="I34" s="29">
        <f t="shared" si="7"/>
        <v>158463.56547180592</v>
      </c>
      <c r="J34" s="189"/>
      <c r="K34" s="54">
        <v>0</v>
      </c>
      <c r="L34" s="185">
        <v>0</v>
      </c>
      <c r="M34" s="235">
        <f t="shared" si="8"/>
        <v>39309</v>
      </c>
      <c r="N34" s="236">
        <f t="shared" si="9"/>
        <v>40096</v>
      </c>
      <c r="O34" s="237">
        <f t="shared" si="10"/>
        <v>39138</v>
      </c>
      <c r="P34" s="238">
        <f t="shared" si="11"/>
        <v>39920.565471805923</v>
      </c>
      <c r="Q34" s="239">
        <f t="shared" si="12"/>
        <v>158463.56547180592</v>
      </c>
      <c r="R34" s="240">
        <f t="shared" si="13"/>
        <v>0</v>
      </c>
    </row>
    <row r="35" spans="1:18" s="36" customFormat="1" ht="35.25" customHeight="1" x14ac:dyDescent="0.3">
      <c r="A35" s="28" t="s">
        <v>52</v>
      </c>
      <c r="B35" s="52">
        <v>28610</v>
      </c>
      <c r="C35" s="52">
        <v>27743</v>
      </c>
      <c r="D35" s="15">
        <v>52507</v>
      </c>
      <c r="E35" s="15">
        <v>53557</v>
      </c>
      <c r="F35" s="53">
        <v>49718</v>
      </c>
      <c r="G35" s="15">
        <f>'FY25 APPORTIONMENT'!B27</f>
        <v>50712.772923866083</v>
      </c>
      <c r="H35" s="15"/>
      <c r="I35" s="29">
        <f t="shared" si="7"/>
        <v>206494.77292386608</v>
      </c>
      <c r="J35" s="189"/>
      <c r="K35" s="54">
        <f>'OBLIGATION (PROJECT BREAKDOWN)'!B199</f>
        <v>206000</v>
      </c>
      <c r="L35" s="185">
        <v>0</v>
      </c>
      <c r="M35" s="235">
        <f t="shared" si="8"/>
        <v>0</v>
      </c>
      <c r="N35" s="236">
        <f t="shared" si="9"/>
        <v>0</v>
      </c>
      <c r="O35" s="237">
        <f t="shared" si="10"/>
        <v>0</v>
      </c>
      <c r="P35" s="238">
        <f t="shared" si="11"/>
        <v>494.77292386608315</v>
      </c>
      <c r="Q35" s="239">
        <f t="shared" si="12"/>
        <v>494.77292386608315</v>
      </c>
      <c r="R35" s="240">
        <f t="shared" si="13"/>
        <v>0</v>
      </c>
    </row>
    <row r="36" spans="1:18" s="36" customFormat="1" ht="32.25" x14ac:dyDescent="0.3">
      <c r="A36" s="28" t="s">
        <v>26</v>
      </c>
      <c r="B36" s="52">
        <v>28122</v>
      </c>
      <c r="C36" s="52">
        <v>28917</v>
      </c>
      <c r="D36" s="15">
        <v>51611</v>
      </c>
      <c r="E36" s="15">
        <v>52643</v>
      </c>
      <c r="F36" s="53">
        <v>51822</v>
      </c>
      <c r="G36" s="15">
        <f>'FY25 APPORTIONMENT'!B28</f>
        <v>52858.784365044718</v>
      </c>
      <c r="H36" s="15"/>
      <c r="I36" s="29">
        <f t="shared" si="7"/>
        <v>208934.78436504473</v>
      </c>
      <c r="J36" s="189"/>
      <c r="K36" s="54">
        <v>0</v>
      </c>
      <c r="L36" s="185">
        <v>0</v>
      </c>
      <c r="M36" s="235">
        <f t="shared" si="8"/>
        <v>51611</v>
      </c>
      <c r="N36" s="236">
        <f t="shared" si="9"/>
        <v>52643</v>
      </c>
      <c r="O36" s="237">
        <f t="shared" si="10"/>
        <v>51822</v>
      </c>
      <c r="P36" s="238">
        <f t="shared" si="11"/>
        <v>52858.784365044732</v>
      </c>
      <c r="Q36" s="239">
        <f t="shared" si="12"/>
        <v>208934.78436504473</v>
      </c>
      <c r="R36" s="240">
        <f t="shared" si="13"/>
        <v>0</v>
      </c>
    </row>
    <row r="37" spans="1:18" s="36" customFormat="1" ht="36.75" customHeight="1" x14ac:dyDescent="0.3">
      <c r="A37" s="28" t="s">
        <v>53</v>
      </c>
      <c r="B37" s="52">
        <v>134623</v>
      </c>
      <c r="C37" s="52">
        <v>136463</v>
      </c>
      <c r="D37" s="15">
        <v>247068</v>
      </c>
      <c r="E37" s="15">
        <v>252009</v>
      </c>
      <c r="F37" s="53">
        <v>244556</v>
      </c>
      <c r="G37" s="53">
        <f>'FY25 APPORTIONMENT'!B29</f>
        <v>249447.32478497413</v>
      </c>
      <c r="H37" s="15"/>
      <c r="I37" s="29">
        <f t="shared" si="7"/>
        <v>993080.3247849741</v>
      </c>
      <c r="J37" s="189"/>
      <c r="K37" s="54">
        <f>'OBLIGATION (PROJECT BREAKDOWN)'!B204</f>
        <v>248000</v>
      </c>
      <c r="L37" s="185">
        <f>'FTA Transfer'!B74</f>
        <v>7000000</v>
      </c>
      <c r="M37" s="235">
        <f>IF(D37-SUM(K37:L37)&lt;0,0,D37-SUM(K37:L37))</f>
        <v>0</v>
      </c>
      <c r="N37" s="236">
        <f t="shared" si="9"/>
        <v>0</v>
      </c>
      <c r="O37" s="237">
        <f t="shared" si="10"/>
        <v>0</v>
      </c>
      <c r="P37" s="238">
        <f t="shared" si="11"/>
        <v>0</v>
      </c>
      <c r="Q37" s="239">
        <f>IF(I37-SUM(K37:L37)&lt;0,0,I37-SUM(K37:L37))</f>
        <v>0</v>
      </c>
      <c r="R37" s="240">
        <f t="shared" si="13"/>
        <v>-6254919.6752150264</v>
      </c>
    </row>
    <row r="38" spans="1:18" s="36" customFormat="1" ht="48" x14ac:dyDescent="0.3">
      <c r="A38" s="28" t="s">
        <v>28</v>
      </c>
      <c r="B38" s="52">
        <v>18546</v>
      </c>
      <c r="C38" s="52">
        <v>19016</v>
      </c>
      <c r="D38" s="15">
        <v>34037</v>
      </c>
      <c r="E38" s="15">
        <v>34717</v>
      </c>
      <c r="F38" s="55">
        <v>34079</v>
      </c>
      <c r="G38" s="15">
        <f>'FY25 APPORTIONMENT'!B30</f>
        <v>34760.267091527137</v>
      </c>
      <c r="H38" s="15"/>
      <c r="I38" s="29">
        <f t="shared" si="7"/>
        <v>137593.26709152714</v>
      </c>
      <c r="J38" s="189"/>
      <c r="K38" s="54">
        <v>0</v>
      </c>
      <c r="L38" s="185">
        <v>0</v>
      </c>
      <c r="M38" s="235">
        <f t="shared" si="8"/>
        <v>34037</v>
      </c>
      <c r="N38" s="236">
        <f t="shared" si="9"/>
        <v>34717</v>
      </c>
      <c r="O38" s="237">
        <f t="shared" si="10"/>
        <v>34079</v>
      </c>
      <c r="P38" s="238">
        <f t="shared" si="11"/>
        <v>34760.267091527145</v>
      </c>
      <c r="Q38" s="239">
        <f t="shared" si="12"/>
        <v>137593.26709152714</v>
      </c>
      <c r="R38" s="240">
        <f t="shared" si="13"/>
        <v>0</v>
      </c>
    </row>
    <row r="39" spans="1:18" s="36" customFormat="1" ht="48" x14ac:dyDescent="0.3">
      <c r="A39" s="28" t="s">
        <v>54</v>
      </c>
      <c r="B39" s="56">
        <v>64665</v>
      </c>
      <c r="C39" s="56">
        <v>68163</v>
      </c>
      <c r="D39" s="57">
        <v>118677</v>
      </c>
      <c r="E39" s="57">
        <v>121050</v>
      </c>
      <c r="F39" s="53">
        <v>122155</v>
      </c>
      <c r="G39" s="15">
        <f>'FY25 APPORTIONMENT'!B31</f>
        <v>124598.44792594471</v>
      </c>
      <c r="H39" s="15"/>
      <c r="I39" s="29">
        <f t="shared" si="7"/>
        <v>486480.4479259447</v>
      </c>
      <c r="J39" s="189"/>
      <c r="K39" s="54">
        <f>'OBLIGATION (PROJECT BREAKDOWN)'!B209</f>
        <v>105064.75</v>
      </c>
      <c r="L39" s="185">
        <v>0</v>
      </c>
      <c r="M39" s="235">
        <f t="shared" si="8"/>
        <v>13612.25</v>
      </c>
      <c r="N39" s="236">
        <f t="shared" si="9"/>
        <v>121050</v>
      </c>
      <c r="O39" s="237">
        <f t="shared" si="10"/>
        <v>122155</v>
      </c>
      <c r="P39" s="238">
        <f t="shared" si="11"/>
        <v>124598.4479259447</v>
      </c>
      <c r="Q39" s="239">
        <f t="shared" si="12"/>
        <v>381415.6979259447</v>
      </c>
      <c r="R39" s="240">
        <f t="shared" si="13"/>
        <v>0</v>
      </c>
    </row>
    <row r="40" spans="1:18" s="36" customFormat="1" ht="34.5" customHeight="1" x14ac:dyDescent="0.3">
      <c r="A40" s="28" t="s">
        <v>55</v>
      </c>
      <c r="B40" s="52">
        <v>34895</v>
      </c>
      <c r="C40" s="52">
        <v>32730</v>
      </c>
      <c r="D40" s="15">
        <v>64041</v>
      </c>
      <c r="E40" s="15">
        <v>65322</v>
      </c>
      <c r="F40" s="53">
        <v>58656</v>
      </c>
      <c r="G40" s="15">
        <f>'FY25 APPORTIONMENT'!B32</f>
        <v>59828.751677833578</v>
      </c>
      <c r="H40" s="15"/>
      <c r="I40" s="29">
        <f t="shared" si="7"/>
        <v>247847.75167783358</v>
      </c>
      <c r="J40" s="189"/>
      <c r="K40" s="54">
        <v>0</v>
      </c>
      <c r="L40" s="185">
        <v>0</v>
      </c>
      <c r="M40" s="235">
        <f t="shared" si="8"/>
        <v>64041</v>
      </c>
      <c r="N40" s="236">
        <f t="shared" si="9"/>
        <v>65322</v>
      </c>
      <c r="O40" s="237">
        <f t="shared" si="10"/>
        <v>58656</v>
      </c>
      <c r="P40" s="238">
        <f t="shared" si="11"/>
        <v>59828.751677833585</v>
      </c>
      <c r="Q40" s="239">
        <f t="shared" si="12"/>
        <v>247847.75167783358</v>
      </c>
      <c r="R40" s="240">
        <f t="shared" si="13"/>
        <v>0</v>
      </c>
    </row>
    <row r="41" spans="1:18" s="36" customFormat="1" ht="48" x14ac:dyDescent="0.3">
      <c r="A41" s="28" t="s">
        <v>31</v>
      </c>
      <c r="B41" s="52">
        <v>18251</v>
      </c>
      <c r="C41" s="52">
        <v>17131</v>
      </c>
      <c r="D41" s="15">
        <v>33495</v>
      </c>
      <c r="E41" s="15">
        <v>34165</v>
      </c>
      <c r="F41" s="55">
        <v>30701</v>
      </c>
      <c r="G41" s="15">
        <f>'FY25 APPORTIONMENT'!B33</f>
        <v>31314.584326091266</v>
      </c>
      <c r="H41" s="15"/>
      <c r="I41" s="29">
        <f t="shared" si="7"/>
        <v>129675.58432609127</v>
      </c>
      <c r="J41" s="189"/>
      <c r="K41" s="54">
        <v>0</v>
      </c>
      <c r="L41" s="185">
        <v>0</v>
      </c>
      <c r="M41" s="235">
        <f t="shared" si="8"/>
        <v>33495</v>
      </c>
      <c r="N41" s="236">
        <f t="shared" si="9"/>
        <v>34165</v>
      </c>
      <c r="O41" s="237">
        <f t="shared" si="10"/>
        <v>30701</v>
      </c>
      <c r="P41" s="238">
        <f t="shared" si="11"/>
        <v>31314.584326091266</v>
      </c>
      <c r="Q41" s="239">
        <f t="shared" si="12"/>
        <v>129675.58432609127</v>
      </c>
      <c r="R41" s="240">
        <f t="shared" si="13"/>
        <v>0</v>
      </c>
    </row>
    <row r="42" spans="1:18" s="36" customFormat="1" ht="32.25" x14ac:dyDescent="0.3">
      <c r="A42" s="28" t="s">
        <v>32</v>
      </c>
      <c r="B42" s="52">
        <v>87841</v>
      </c>
      <c r="C42" s="52">
        <v>91601</v>
      </c>
      <c r="D42" s="15">
        <v>161211</v>
      </c>
      <c r="E42" s="15">
        <v>164435</v>
      </c>
      <c r="F42" s="53">
        <v>164159</v>
      </c>
      <c r="G42" s="15">
        <f>'FY25 APPORTIONMENT'!B34</f>
        <v>167441.90291601693</v>
      </c>
      <c r="H42" s="15"/>
      <c r="I42" s="29">
        <f t="shared" si="7"/>
        <v>657246.90291601699</v>
      </c>
      <c r="J42" s="189"/>
      <c r="K42" s="54">
        <v>0</v>
      </c>
      <c r="L42" s="185">
        <v>0</v>
      </c>
      <c r="M42" s="235">
        <f t="shared" si="8"/>
        <v>161211</v>
      </c>
      <c r="N42" s="236">
        <f t="shared" si="9"/>
        <v>164435</v>
      </c>
      <c r="O42" s="237">
        <f t="shared" si="10"/>
        <v>164159</v>
      </c>
      <c r="P42" s="238">
        <f t="shared" si="11"/>
        <v>167441.90291601699</v>
      </c>
      <c r="Q42" s="239">
        <f t="shared" si="12"/>
        <v>657246.90291601699</v>
      </c>
      <c r="R42" s="240">
        <f t="shared" si="13"/>
        <v>0</v>
      </c>
    </row>
    <row r="43" spans="1:18" s="36" customFormat="1" ht="32.25" x14ac:dyDescent="0.3">
      <c r="A43" s="28" t="s">
        <v>56</v>
      </c>
      <c r="B43" s="52">
        <v>9686</v>
      </c>
      <c r="C43" s="52">
        <v>8700</v>
      </c>
      <c r="D43" s="15">
        <v>17776</v>
      </c>
      <c r="E43" s="15">
        <v>18132</v>
      </c>
      <c r="F43" s="55">
        <v>15591</v>
      </c>
      <c r="G43" s="15">
        <f>'FY25 APPORTIONMENT'!B35</f>
        <v>15903.151225088668</v>
      </c>
      <c r="H43" s="15"/>
      <c r="I43" s="29">
        <f t="shared" si="7"/>
        <v>67402.151225088674</v>
      </c>
      <c r="J43" s="189"/>
      <c r="K43" s="54">
        <v>0</v>
      </c>
      <c r="L43" s="185">
        <v>0</v>
      </c>
      <c r="M43" s="235">
        <f t="shared" si="8"/>
        <v>17776</v>
      </c>
      <c r="N43" s="236">
        <f t="shared" si="9"/>
        <v>18132</v>
      </c>
      <c r="O43" s="237">
        <f t="shared" si="10"/>
        <v>15591</v>
      </c>
      <c r="P43" s="238">
        <f t="shared" si="11"/>
        <v>15903.151225088674</v>
      </c>
      <c r="Q43" s="239">
        <f t="shared" si="12"/>
        <v>67402.151225088674</v>
      </c>
      <c r="R43" s="240">
        <f t="shared" si="13"/>
        <v>0</v>
      </c>
    </row>
    <row r="44" spans="1:18" s="36" customFormat="1" ht="48" x14ac:dyDescent="0.3">
      <c r="A44" s="28" t="s">
        <v>34</v>
      </c>
      <c r="B44" s="52">
        <v>14202</v>
      </c>
      <c r="C44" s="52">
        <v>13195</v>
      </c>
      <c r="D44" s="15">
        <v>26064</v>
      </c>
      <c r="E44" s="15">
        <v>26586</v>
      </c>
      <c r="F44" s="55">
        <v>23647</v>
      </c>
      <c r="G44" s="15">
        <f>'FY25 APPORTIONMENT'!B36</f>
        <v>24119.77935805115</v>
      </c>
      <c r="H44" s="15"/>
      <c r="I44" s="29">
        <f t="shared" si="7"/>
        <v>100416.77935805115</v>
      </c>
      <c r="J44" s="189"/>
      <c r="K44" s="54">
        <v>0</v>
      </c>
      <c r="L44" s="185">
        <v>0</v>
      </c>
      <c r="M44" s="235">
        <f t="shared" si="8"/>
        <v>26064</v>
      </c>
      <c r="N44" s="236">
        <f t="shared" si="9"/>
        <v>26586</v>
      </c>
      <c r="O44" s="237">
        <f t="shared" si="10"/>
        <v>23647</v>
      </c>
      <c r="P44" s="238">
        <f t="shared" si="11"/>
        <v>24119.77935805115</v>
      </c>
      <c r="Q44" s="239">
        <f t="shared" si="12"/>
        <v>100416.77935805115</v>
      </c>
      <c r="R44" s="240">
        <f t="shared" si="13"/>
        <v>0</v>
      </c>
    </row>
    <row r="45" spans="1:18" s="36" customFormat="1" ht="36.75" customHeight="1" x14ac:dyDescent="0.3">
      <c r="A45" s="28" t="s">
        <v>35</v>
      </c>
      <c r="B45" s="52">
        <v>98764</v>
      </c>
      <c r="C45" s="52">
        <v>102241</v>
      </c>
      <c r="D45" s="15">
        <v>181257</v>
      </c>
      <c r="E45" s="15">
        <v>184882</v>
      </c>
      <c r="F45" s="53">
        <v>183227</v>
      </c>
      <c r="G45" s="15">
        <f>'FY25 APPORTIONMENT'!B37</f>
        <v>186891.27406945868</v>
      </c>
      <c r="H45" s="15"/>
      <c r="I45" s="29">
        <f t="shared" si="7"/>
        <v>736257.27406945871</v>
      </c>
      <c r="J45" s="189"/>
      <c r="K45" s="54">
        <f>'OBLIGATION (PROJECT BREAKDOWN)'!B214</f>
        <v>181257</v>
      </c>
      <c r="L45" s="185">
        <v>0</v>
      </c>
      <c r="M45" s="235">
        <f t="shared" si="8"/>
        <v>0</v>
      </c>
      <c r="N45" s="236">
        <f t="shared" si="9"/>
        <v>184882</v>
      </c>
      <c r="O45" s="237">
        <f t="shared" si="10"/>
        <v>183227</v>
      </c>
      <c r="P45" s="238">
        <f t="shared" si="11"/>
        <v>186891.27406945871</v>
      </c>
      <c r="Q45" s="239">
        <f t="shared" si="12"/>
        <v>555000.27406945871</v>
      </c>
      <c r="R45" s="240">
        <f t="shared" si="13"/>
        <v>0</v>
      </c>
    </row>
    <row r="46" spans="1:18" s="36" customFormat="1" ht="36.75" customHeight="1" x14ac:dyDescent="0.3">
      <c r="A46" s="28" t="s">
        <v>36</v>
      </c>
      <c r="B46" s="52">
        <v>20007</v>
      </c>
      <c r="C46" s="52">
        <v>19790</v>
      </c>
      <c r="D46" s="15">
        <v>36718</v>
      </c>
      <c r="E46" s="15">
        <v>37452</v>
      </c>
      <c r="F46" s="53">
        <v>35466</v>
      </c>
      <c r="G46" s="15">
        <f>'FY25 APPORTIONMENT'!B38</f>
        <v>36175.099166035026</v>
      </c>
      <c r="H46" s="15"/>
      <c r="I46" s="29">
        <f t="shared" si="7"/>
        <v>145811.09916603501</v>
      </c>
      <c r="J46" s="189"/>
      <c r="K46" s="54">
        <v>0</v>
      </c>
      <c r="L46" s="185">
        <v>0</v>
      </c>
      <c r="M46" s="235">
        <f t="shared" si="8"/>
        <v>36718</v>
      </c>
      <c r="N46" s="236">
        <f t="shared" si="9"/>
        <v>37452</v>
      </c>
      <c r="O46" s="237">
        <f t="shared" si="10"/>
        <v>35466</v>
      </c>
      <c r="P46" s="238">
        <f t="shared" si="11"/>
        <v>36175.099166035012</v>
      </c>
      <c r="Q46" s="239">
        <f t="shared" si="12"/>
        <v>145811.09916603501</v>
      </c>
      <c r="R46" s="240">
        <f t="shared" si="13"/>
        <v>0</v>
      </c>
    </row>
    <row r="47" spans="1:18" s="36" customFormat="1" ht="32.25" x14ac:dyDescent="0.3">
      <c r="A47" s="28" t="s">
        <v>37</v>
      </c>
      <c r="B47" s="52">
        <v>3240</v>
      </c>
      <c r="C47" s="52">
        <v>3236</v>
      </c>
      <c r="D47" s="15">
        <v>5946</v>
      </c>
      <c r="E47" s="15">
        <v>6065</v>
      </c>
      <c r="F47" s="53">
        <v>5799</v>
      </c>
      <c r="G47" s="15">
        <f>'FY25 APPORTIONMENT'!B39</f>
        <v>5915.2410763663138</v>
      </c>
      <c r="H47" s="15"/>
      <c r="I47" s="29">
        <f t="shared" si="7"/>
        <v>23725.241076366314</v>
      </c>
      <c r="J47" s="189"/>
      <c r="K47" s="54">
        <v>0</v>
      </c>
      <c r="L47" s="185">
        <v>0</v>
      </c>
      <c r="M47" s="235">
        <f t="shared" si="8"/>
        <v>5946</v>
      </c>
      <c r="N47" s="236">
        <f t="shared" si="9"/>
        <v>6065</v>
      </c>
      <c r="O47" s="237">
        <f t="shared" si="10"/>
        <v>5799</v>
      </c>
      <c r="P47" s="238">
        <f t="shared" si="11"/>
        <v>5915.2410763663138</v>
      </c>
      <c r="Q47" s="239">
        <f t="shared" si="12"/>
        <v>23725.241076366314</v>
      </c>
      <c r="R47" s="240">
        <f t="shared" si="13"/>
        <v>0</v>
      </c>
    </row>
    <row r="48" spans="1:18" s="36" customFormat="1" ht="48" x14ac:dyDescent="0.3">
      <c r="A48" s="28" t="s">
        <v>57</v>
      </c>
      <c r="B48" s="52">
        <v>44900</v>
      </c>
      <c r="C48" s="52">
        <v>44076</v>
      </c>
      <c r="D48" s="15">
        <v>82403</v>
      </c>
      <c r="E48" s="15">
        <v>84051</v>
      </c>
      <c r="F48" s="15">
        <v>78989</v>
      </c>
      <c r="G48" s="15">
        <f>'FY25 APPORTIONMENT'!B40</f>
        <v>80568.654413449214</v>
      </c>
      <c r="H48" s="15"/>
      <c r="I48" s="29">
        <f t="shared" si="7"/>
        <v>326011.65441344923</v>
      </c>
      <c r="J48" s="189"/>
      <c r="K48" s="54">
        <v>0</v>
      </c>
      <c r="L48" s="185">
        <v>0</v>
      </c>
      <c r="M48" s="235">
        <f t="shared" si="8"/>
        <v>82403</v>
      </c>
      <c r="N48" s="236">
        <f t="shared" si="9"/>
        <v>84051</v>
      </c>
      <c r="O48" s="237">
        <f t="shared" si="10"/>
        <v>78989</v>
      </c>
      <c r="P48" s="238">
        <f t="shared" si="11"/>
        <v>80568.654413449229</v>
      </c>
      <c r="Q48" s="239">
        <f t="shared" si="12"/>
        <v>326011.65441344923</v>
      </c>
      <c r="R48" s="240">
        <f t="shared" si="13"/>
        <v>0</v>
      </c>
    </row>
    <row r="49" spans="1:18" s="36" customFormat="1" ht="48" x14ac:dyDescent="0.3">
      <c r="A49" s="28" t="s">
        <v>58</v>
      </c>
      <c r="B49" s="52">
        <v>63463</v>
      </c>
      <c r="C49" s="52">
        <v>65829</v>
      </c>
      <c r="D49" s="15">
        <v>116471</v>
      </c>
      <c r="E49" s="15">
        <v>118800</v>
      </c>
      <c r="F49" s="53">
        <v>117973</v>
      </c>
      <c r="G49" s="15">
        <f>'FY25 APPORTIONMENT'!B41</f>
        <v>120332.01632142092</v>
      </c>
      <c r="H49" s="15"/>
      <c r="I49" s="29">
        <f t="shared" si="7"/>
        <v>473576.0163214209</v>
      </c>
      <c r="J49" s="189"/>
      <c r="K49" s="54">
        <f>'OBLIGATION (PROJECT BREAKDOWN)'!B193</f>
        <v>365999</v>
      </c>
      <c r="L49" s="185">
        <v>0</v>
      </c>
      <c r="M49" s="235">
        <f t="shared" si="8"/>
        <v>0</v>
      </c>
      <c r="N49" s="236">
        <f t="shared" si="9"/>
        <v>0</v>
      </c>
      <c r="O49" s="237">
        <f t="shared" si="10"/>
        <v>0</v>
      </c>
      <c r="P49" s="238">
        <f t="shared" si="11"/>
        <v>107577.0163214209</v>
      </c>
      <c r="Q49" s="239">
        <f t="shared" si="12"/>
        <v>107577.0163214209</v>
      </c>
      <c r="R49" s="240">
        <f t="shared" si="13"/>
        <v>0</v>
      </c>
    </row>
    <row r="50" spans="1:18" s="36" customFormat="1" ht="32.25" x14ac:dyDescent="0.3">
      <c r="A50" s="28" t="s">
        <v>59</v>
      </c>
      <c r="B50" s="52">
        <v>13786</v>
      </c>
      <c r="C50" s="52">
        <v>16112</v>
      </c>
      <c r="D50" s="15">
        <v>25301</v>
      </c>
      <c r="E50" s="15">
        <v>25807</v>
      </c>
      <c r="F50" s="55">
        <v>28874</v>
      </c>
      <c r="G50" s="15">
        <f>'FY25 APPORTIONMENT'!B42</f>
        <v>29451.904889497542</v>
      </c>
      <c r="H50" s="15"/>
      <c r="I50" s="29">
        <f t="shared" si="7"/>
        <v>109433.90488949754</v>
      </c>
      <c r="J50" s="189"/>
      <c r="K50" s="54">
        <v>0</v>
      </c>
      <c r="L50" s="185">
        <v>0</v>
      </c>
      <c r="M50" s="235">
        <f t="shared" si="8"/>
        <v>25301</v>
      </c>
      <c r="N50" s="236">
        <f t="shared" si="9"/>
        <v>25807</v>
      </c>
      <c r="O50" s="237">
        <f t="shared" si="10"/>
        <v>28874</v>
      </c>
      <c r="P50" s="238">
        <f t="shared" si="11"/>
        <v>29451.904889497542</v>
      </c>
      <c r="Q50" s="239">
        <f t="shared" si="12"/>
        <v>109433.90488949754</v>
      </c>
      <c r="R50" s="240">
        <f t="shared" si="13"/>
        <v>0</v>
      </c>
    </row>
    <row r="51" spans="1:18" s="36" customFormat="1" ht="48.75" thickBot="1" x14ac:dyDescent="0.35">
      <c r="A51" s="174" t="s">
        <v>41</v>
      </c>
      <c r="B51" s="175">
        <v>55365</v>
      </c>
      <c r="C51" s="175">
        <v>55620</v>
      </c>
      <c r="D51" s="176">
        <v>101609</v>
      </c>
      <c r="E51" s="176">
        <v>103641</v>
      </c>
      <c r="F51" s="177">
        <v>99677</v>
      </c>
      <c r="G51" s="176">
        <f>'FY25 APPORTIONMENT'!B43</f>
        <v>101670</v>
      </c>
      <c r="H51" s="176"/>
      <c r="I51" s="178">
        <f t="shared" si="7"/>
        <v>406597</v>
      </c>
      <c r="J51" s="189"/>
      <c r="K51" s="58">
        <v>0</v>
      </c>
      <c r="L51" s="186">
        <v>0</v>
      </c>
      <c r="M51" s="241">
        <f t="shared" si="8"/>
        <v>101609</v>
      </c>
      <c r="N51" s="242">
        <f t="shared" si="9"/>
        <v>103641</v>
      </c>
      <c r="O51" s="243">
        <f t="shared" si="10"/>
        <v>99677</v>
      </c>
      <c r="P51" s="244">
        <f t="shared" si="11"/>
        <v>101670</v>
      </c>
      <c r="Q51" s="245">
        <f t="shared" si="12"/>
        <v>406597</v>
      </c>
      <c r="R51" s="246">
        <f t="shared" si="13"/>
        <v>0</v>
      </c>
    </row>
    <row r="52" spans="1:18" ht="17.25" thickBot="1" x14ac:dyDescent="0.35">
      <c r="A52" s="32"/>
      <c r="B52" s="32"/>
      <c r="C52" s="32"/>
      <c r="D52" s="32"/>
      <c r="M52" s="31"/>
    </row>
    <row r="53" spans="1:18" ht="32.25" thickBot="1" x14ac:dyDescent="0.35">
      <c r="A53" s="16" t="s">
        <v>162</v>
      </c>
      <c r="B53" s="137">
        <f t="shared" ref="B53:H53" si="14">SUM(B6:B23,B31:B51)</f>
        <v>37357780</v>
      </c>
      <c r="C53" s="137">
        <f t="shared" si="14"/>
        <v>39638640</v>
      </c>
      <c r="D53" s="125">
        <f t="shared" si="14"/>
        <v>69358024</v>
      </c>
      <c r="E53" s="125">
        <f t="shared" si="14"/>
        <v>70745184</v>
      </c>
      <c r="F53" s="125">
        <f t="shared" si="14"/>
        <v>72160090.551180318</v>
      </c>
      <c r="G53" s="125">
        <f>SUM(G6:G23,G31:G51)</f>
        <v>73603290.019064426</v>
      </c>
      <c r="H53" s="125">
        <f t="shared" si="14"/>
        <v>0</v>
      </c>
      <c r="I53" s="126">
        <f>SUM(I6:I23,I31:I51)</f>
        <v>285866588.57024485</v>
      </c>
      <c r="K53" s="124">
        <f t="shared" ref="K53:R53" si="15">SUM(K6:K23,K31:K51)</f>
        <v>109065479.34999999</v>
      </c>
      <c r="L53" s="160">
        <f t="shared" si="15"/>
        <v>118814123</v>
      </c>
      <c r="M53" s="125">
        <f t="shared" si="15"/>
        <v>2483788.25</v>
      </c>
      <c r="N53" s="125">
        <f t="shared" si="15"/>
        <v>5947364</v>
      </c>
      <c r="O53" s="125">
        <f t="shared" si="15"/>
        <v>13796589.818782149</v>
      </c>
      <c r="P53" s="125">
        <f t="shared" si="15"/>
        <v>42483456.410922468</v>
      </c>
      <c r="Q53" s="125">
        <f t="shared" si="15"/>
        <v>64711198.479704604</v>
      </c>
      <c r="R53" s="126">
        <f t="shared" si="15"/>
        <v>-6724212.2594598792</v>
      </c>
    </row>
    <row r="54" spans="1:18" ht="18" x14ac:dyDescent="0.3">
      <c r="A54" s="9" t="s">
        <v>161</v>
      </c>
      <c r="B54" s="33"/>
      <c r="C54" s="33"/>
      <c r="D54" s="33"/>
      <c r="J54" s="32"/>
    </row>
    <row r="55" spans="1:18" x14ac:dyDescent="0.3">
      <c r="A55" s="14" t="s">
        <v>157</v>
      </c>
      <c r="B55" s="33"/>
      <c r="C55" s="33"/>
      <c r="D55" s="33"/>
    </row>
    <row r="57" spans="1:18" x14ac:dyDescent="0.3">
      <c r="L57" s="187"/>
    </row>
    <row r="58" spans="1:18" x14ac:dyDescent="0.3">
      <c r="L58" s="187"/>
    </row>
    <row r="59" spans="1:18" x14ac:dyDescent="0.3">
      <c r="L59" s="187"/>
      <c r="N59" s="120"/>
    </row>
    <row r="60" spans="1:18" x14ac:dyDescent="0.3">
      <c r="L60" s="187"/>
    </row>
    <row r="61" spans="1:18" x14ac:dyDescent="0.3">
      <c r="L61" s="187"/>
    </row>
    <row r="62" spans="1:18" x14ac:dyDescent="0.3">
      <c r="N62" s="188"/>
    </row>
    <row r="63" spans="1:18" x14ac:dyDescent="0.3">
      <c r="N63" s="188"/>
    </row>
  </sheetData>
  <pageMargins left="0.7" right="0.7" top="0.75" bottom="0.75" header="0.3" footer="0.3"/>
  <pageSetup paperSize="4" scale="45" orientation="landscape" horizontalDpi="1200" verticalDpi="1200" r:id="rId1"/>
  <ignoredErrors>
    <ignoredError sqref="N7 O24 N10:N23" formulaRange="1"/>
  </ignoredErrors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A5FB3-378F-434C-9580-4F586A66FEFD}">
  <dimension ref="A1:F219"/>
  <sheetViews>
    <sheetView workbookViewId="0">
      <pane xSplit="1" ySplit="1" topLeftCell="B183" activePane="bottomRight" state="frozen"/>
      <selection pane="topRight" activeCell="B1" sqref="B1"/>
      <selection pane="bottomLeft" activeCell="A2" sqref="A2"/>
      <selection pane="bottomRight" activeCell="H199" sqref="H199"/>
    </sheetView>
  </sheetViews>
  <sheetFormatPr defaultRowHeight="16.5" x14ac:dyDescent="0.3"/>
  <cols>
    <col min="1" max="1" width="14.140625" style="31" customWidth="1"/>
    <col min="2" max="2" width="16.85546875" style="31" customWidth="1"/>
    <col min="3" max="3" width="17.7109375" style="31" customWidth="1"/>
    <col min="4" max="4" width="9.140625" style="31"/>
    <col min="5" max="5" width="11.7109375" style="31" customWidth="1"/>
    <col min="6" max="6" width="16.28515625" style="31" customWidth="1"/>
    <col min="7" max="7" width="14.5703125" bestFit="1" customWidth="1"/>
  </cols>
  <sheetData>
    <row r="1" spans="1:6" ht="32.25" thickBot="1" x14ac:dyDescent="0.3">
      <c r="A1" s="48" t="s">
        <v>60</v>
      </c>
      <c r="B1" s="49" t="s">
        <v>47</v>
      </c>
      <c r="C1" s="49" t="s">
        <v>61</v>
      </c>
      <c r="D1" s="30" t="s">
        <v>62</v>
      </c>
      <c r="E1" s="30" t="s">
        <v>63</v>
      </c>
      <c r="F1" s="50" t="s">
        <v>64</v>
      </c>
    </row>
    <row r="2" spans="1:6" ht="17.25" thickBot="1" x14ac:dyDescent="0.35">
      <c r="A2" s="290" t="s">
        <v>2</v>
      </c>
      <c r="B2" s="67">
        <f>SUM(C3:C11)</f>
        <v>160452</v>
      </c>
      <c r="C2" s="67"/>
      <c r="D2" s="68"/>
      <c r="E2" s="68"/>
      <c r="F2" s="291"/>
    </row>
    <row r="3" spans="1:6" x14ac:dyDescent="0.3">
      <c r="A3" s="287"/>
      <c r="B3" s="288"/>
      <c r="C3" s="288">
        <v>160452</v>
      </c>
      <c r="D3" s="289" t="s">
        <v>211</v>
      </c>
      <c r="E3" s="292" t="s">
        <v>99</v>
      </c>
      <c r="F3" s="293">
        <v>45855</v>
      </c>
    </row>
    <row r="4" spans="1:6" x14ac:dyDescent="0.3">
      <c r="A4" s="110"/>
      <c r="B4" s="283"/>
      <c r="C4" s="283"/>
      <c r="D4" s="249"/>
      <c r="E4" s="249"/>
      <c r="F4" s="284"/>
    </row>
    <row r="5" spans="1:6" x14ac:dyDescent="0.3">
      <c r="A5" s="110"/>
      <c r="B5" s="283"/>
      <c r="C5" s="283"/>
      <c r="D5" s="249"/>
      <c r="E5" s="249"/>
      <c r="F5" s="284"/>
    </row>
    <row r="6" spans="1:6" x14ac:dyDescent="0.3">
      <c r="A6" s="110"/>
      <c r="B6" s="283"/>
      <c r="C6" s="283"/>
      <c r="D6" s="249"/>
      <c r="E6" s="249"/>
      <c r="F6" s="284"/>
    </row>
    <row r="7" spans="1:6" x14ac:dyDescent="0.3">
      <c r="A7" s="110"/>
      <c r="B7" s="283"/>
      <c r="C7" s="283"/>
      <c r="D7" s="249"/>
      <c r="E7" s="249"/>
      <c r="F7" s="284"/>
    </row>
    <row r="8" spans="1:6" x14ac:dyDescent="0.3">
      <c r="A8" s="110"/>
      <c r="B8" s="283"/>
      <c r="C8" s="283"/>
      <c r="D8" s="249"/>
      <c r="E8" s="249"/>
      <c r="F8" s="284"/>
    </row>
    <row r="9" spans="1:6" x14ac:dyDescent="0.3">
      <c r="A9" s="110"/>
      <c r="B9" s="283"/>
      <c r="C9" s="283"/>
      <c r="D9" s="249"/>
      <c r="E9" s="249"/>
      <c r="F9" s="284"/>
    </row>
    <row r="10" spans="1:6" x14ac:dyDescent="0.3">
      <c r="A10" s="110"/>
      <c r="B10" s="283"/>
      <c r="C10" s="283"/>
      <c r="D10" s="249"/>
      <c r="E10" s="249"/>
      <c r="F10" s="284"/>
    </row>
    <row r="11" spans="1:6" ht="17.25" thickBot="1" x14ac:dyDescent="0.35">
      <c r="A11" s="113"/>
      <c r="B11" s="285"/>
      <c r="C11" s="285"/>
      <c r="D11" s="251"/>
      <c r="E11" s="251"/>
      <c r="F11" s="286"/>
    </row>
    <row r="12" spans="1:6" ht="17.25" thickBot="1" x14ac:dyDescent="0.35">
      <c r="A12" s="99" t="s">
        <v>3</v>
      </c>
      <c r="B12" s="101">
        <f>SUM(C13:C15)</f>
        <v>2051000</v>
      </c>
      <c r="C12" s="100"/>
      <c r="D12" s="102"/>
      <c r="E12" s="102"/>
      <c r="F12" s="103"/>
    </row>
    <row r="13" spans="1:6" x14ac:dyDescent="0.3">
      <c r="A13" s="62"/>
      <c r="B13" s="72"/>
      <c r="C13" s="288">
        <v>2051000</v>
      </c>
      <c r="D13" s="73" t="s">
        <v>65</v>
      </c>
      <c r="E13" s="73" t="s">
        <v>66</v>
      </c>
      <c r="F13" s="74">
        <v>45421</v>
      </c>
    </row>
    <row r="14" spans="1:6" x14ac:dyDescent="0.3">
      <c r="A14" s="63"/>
      <c r="B14" s="75"/>
      <c r="C14" s="283">
        <v>-2051000</v>
      </c>
      <c r="D14" s="76" t="s">
        <v>65</v>
      </c>
      <c r="E14" s="76" t="s">
        <v>66</v>
      </c>
      <c r="F14" s="77">
        <v>45447</v>
      </c>
    </row>
    <row r="15" spans="1:6" ht="17.25" thickBot="1" x14ac:dyDescent="0.35">
      <c r="A15" s="64"/>
      <c r="B15" s="78"/>
      <c r="C15" s="294">
        <v>2051000</v>
      </c>
      <c r="D15" s="79" t="s">
        <v>65</v>
      </c>
      <c r="E15" s="79" t="s">
        <v>67</v>
      </c>
      <c r="F15" s="80">
        <v>45447</v>
      </c>
    </row>
    <row r="16" spans="1:6" ht="17.25" thickBot="1" x14ac:dyDescent="0.35">
      <c r="A16" s="61" t="s">
        <v>4</v>
      </c>
      <c r="B16" s="307">
        <f>SUM(C17:C29)</f>
        <v>1158492</v>
      </c>
      <c r="C16" s="71"/>
      <c r="D16" s="68"/>
      <c r="E16" s="68"/>
      <c r="F16" s="69"/>
    </row>
    <row r="17" spans="1:6" x14ac:dyDescent="0.3">
      <c r="A17" s="108"/>
      <c r="B17" s="81"/>
      <c r="C17" s="295">
        <v>131109</v>
      </c>
      <c r="D17" s="82" t="s">
        <v>68</v>
      </c>
      <c r="E17" s="82" t="s">
        <v>67</v>
      </c>
      <c r="F17" s="119">
        <v>45453</v>
      </c>
    </row>
    <row r="18" spans="1:6" x14ac:dyDescent="0.3">
      <c r="A18" s="110"/>
      <c r="B18" s="75"/>
      <c r="C18" s="296">
        <v>40000</v>
      </c>
      <c r="D18" s="83" t="s">
        <v>69</v>
      </c>
      <c r="E18" s="83" t="s">
        <v>67</v>
      </c>
      <c r="F18" s="112" t="s">
        <v>70</v>
      </c>
    </row>
    <row r="19" spans="1:6" x14ac:dyDescent="0.3">
      <c r="A19" s="110"/>
      <c r="B19" s="75"/>
      <c r="C19" s="283">
        <v>60560</v>
      </c>
      <c r="D19" s="76" t="s">
        <v>137</v>
      </c>
      <c r="E19" s="76" t="s">
        <v>67</v>
      </c>
      <c r="F19" s="116" t="s">
        <v>136</v>
      </c>
    </row>
    <row r="20" spans="1:6" x14ac:dyDescent="0.3">
      <c r="A20" s="110"/>
      <c r="B20" s="75"/>
      <c r="C20" s="283">
        <v>318830</v>
      </c>
      <c r="D20" s="76" t="s">
        <v>186</v>
      </c>
      <c r="E20" s="76" t="s">
        <v>67</v>
      </c>
      <c r="F20" s="111">
        <v>45806</v>
      </c>
    </row>
    <row r="21" spans="1:6" x14ac:dyDescent="0.3">
      <c r="A21" s="110"/>
      <c r="B21" s="75"/>
      <c r="C21" s="296">
        <v>565593</v>
      </c>
      <c r="D21" s="279" t="s">
        <v>201</v>
      </c>
      <c r="E21" s="280" t="s">
        <v>67</v>
      </c>
      <c r="F21" s="115" t="s">
        <v>203</v>
      </c>
    </row>
    <row r="22" spans="1:6" x14ac:dyDescent="0.3">
      <c r="A22" s="110"/>
      <c r="B22" s="75"/>
      <c r="C22" s="296">
        <v>4000</v>
      </c>
      <c r="D22" s="279" t="s">
        <v>202</v>
      </c>
      <c r="E22" s="280" t="s">
        <v>67</v>
      </c>
      <c r="F22" s="115" t="s">
        <v>204</v>
      </c>
    </row>
    <row r="23" spans="1:6" x14ac:dyDescent="0.3">
      <c r="A23" s="110"/>
      <c r="B23" s="75"/>
      <c r="C23" s="296">
        <v>13600</v>
      </c>
      <c r="D23" s="279" t="s">
        <v>205</v>
      </c>
      <c r="E23" s="280" t="s">
        <v>75</v>
      </c>
      <c r="F23" s="115" t="s">
        <v>203</v>
      </c>
    </row>
    <row r="24" spans="1:6" x14ac:dyDescent="0.3">
      <c r="A24" s="110"/>
      <c r="B24" s="75"/>
      <c r="C24" s="283">
        <v>24800</v>
      </c>
      <c r="D24" s="76" t="s">
        <v>216</v>
      </c>
      <c r="E24" s="76" t="s">
        <v>75</v>
      </c>
      <c r="F24" s="111" t="s">
        <v>203</v>
      </c>
    </row>
    <row r="25" spans="1:6" x14ac:dyDescent="0.3">
      <c r="A25" s="110"/>
      <c r="B25" s="75"/>
      <c r="C25" s="283"/>
      <c r="D25" s="76"/>
      <c r="E25" s="76"/>
      <c r="F25" s="111"/>
    </row>
    <row r="26" spans="1:6" x14ac:dyDescent="0.3">
      <c r="A26" s="110"/>
      <c r="B26" s="75"/>
      <c r="C26" s="283"/>
      <c r="D26" s="76"/>
      <c r="E26" s="76"/>
      <c r="F26" s="111"/>
    </row>
    <row r="27" spans="1:6" x14ac:dyDescent="0.3">
      <c r="A27" s="110"/>
      <c r="B27" s="75"/>
      <c r="C27" s="283"/>
      <c r="D27" s="76"/>
      <c r="E27" s="76"/>
      <c r="F27" s="111"/>
    </row>
    <row r="28" spans="1:6" x14ac:dyDescent="0.3">
      <c r="A28" s="248"/>
      <c r="B28" s="75"/>
      <c r="C28" s="283"/>
      <c r="D28" s="76"/>
      <c r="E28" s="76"/>
      <c r="F28" s="265"/>
    </row>
    <row r="29" spans="1:6" ht="17.25" thickBot="1" x14ac:dyDescent="0.35">
      <c r="A29" s="308"/>
      <c r="B29" s="89"/>
      <c r="C29" s="299"/>
      <c r="D29" s="90"/>
      <c r="E29" s="90"/>
      <c r="F29" s="309"/>
    </row>
    <row r="30" spans="1:6" ht="17.25" thickBot="1" x14ac:dyDescent="0.35">
      <c r="A30" s="290" t="s">
        <v>5</v>
      </c>
      <c r="B30" s="71">
        <v>0</v>
      </c>
      <c r="C30" s="71"/>
      <c r="D30" s="68"/>
      <c r="E30" s="68"/>
      <c r="F30" s="310"/>
    </row>
    <row r="31" spans="1:6" ht="17.25" thickBot="1" x14ac:dyDescent="0.35">
      <c r="A31" s="61" t="s">
        <v>6</v>
      </c>
      <c r="B31" s="307">
        <f>SUM(C32:C47)</f>
        <v>3574006.5999999996</v>
      </c>
      <c r="C31" s="71"/>
      <c r="D31" s="68"/>
      <c r="E31" s="68"/>
      <c r="F31" s="252"/>
    </row>
    <row r="32" spans="1:6" x14ac:dyDescent="0.3">
      <c r="A32" s="62"/>
      <c r="B32" s="72"/>
      <c r="C32" s="72">
        <v>35848</v>
      </c>
      <c r="D32" s="73" t="s">
        <v>71</v>
      </c>
      <c r="E32" s="73" t="s">
        <v>67</v>
      </c>
      <c r="F32" s="253">
        <v>45399</v>
      </c>
    </row>
    <row r="33" spans="1:6" x14ac:dyDescent="0.3">
      <c r="A33" s="63"/>
      <c r="B33" s="75"/>
      <c r="C33" s="75">
        <v>569585</v>
      </c>
      <c r="D33" s="76" t="s">
        <v>71</v>
      </c>
      <c r="E33" s="76" t="s">
        <v>67</v>
      </c>
      <c r="F33" s="254">
        <v>45399</v>
      </c>
    </row>
    <row r="34" spans="1:6" x14ac:dyDescent="0.3">
      <c r="A34" s="63"/>
      <c r="B34" s="75"/>
      <c r="C34" s="75">
        <v>54503</v>
      </c>
      <c r="D34" s="76" t="s">
        <v>72</v>
      </c>
      <c r="E34" s="76" t="s">
        <v>67</v>
      </c>
      <c r="F34" s="254">
        <v>45399</v>
      </c>
    </row>
    <row r="35" spans="1:6" x14ac:dyDescent="0.3">
      <c r="A35" s="63"/>
      <c r="B35" s="75"/>
      <c r="C35" s="75">
        <v>894892</v>
      </c>
      <c r="D35" s="76" t="s">
        <v>72</v>
      </c>
      <c r="E35" s="76" t="s">
        <v>67</v>
      </c>
      <c r="F35" s="254">
        <v>45399</v>
      </c>
    </row>
    <row r="36" spans="1:6" x14ac:dyDescent="0.3">
      <c r="A36" s="63"/>
      <c r="B36" s="75"/>
      <c r="C36" s="296">
        <v>141774.6</v>
      </c>
      <c r="D36" s="83" t="s">
        <v>71</v>
      </c>
      <c r="E36" s="83" t="s">
        <v>67</v>
      </c>
      <c r="F36" s="255" t="s">
        <v>73</v>
      </c>
    </row>
    <row r="37" spans="1:6" x14ac:dyDescent="0.3">
      <c r="A37" s="63"/>
      <c r="B37" s="75"/>
      <c r="C37" s="296">
        <v>219480</v>
      </c>
      <c r="D37" s="83" t="s">
        <v>72</v>
      </c>
      <c r="E37" s="83" t="s">
        <v>67</v>
      </c>
      <c r="F37" s="255" t="s">
        <v>73</v>
      </c>
    </row>
    <row r="38" spans="1:6" x14ac:dyDescent="0.3">
      <c r="A38" s="248"/>
      <c r="B38" s="75"/>
      <c r="C38" s="296">
        <v>72000</v>
      </c>
      <c r="D38" s="83" t="s">
        <v>74</v>
      </c>
      <c r="E38" s="83" t="s">
        <v>75</v>
      </c>
      <c r="F38" s="281" t="s">
        <v>70</v>
      </c>
    </row>
    <row r="39" spans="1:6" x14ac:dyDescent="0.3">
      <c r="A39" s="248"/>
      <c r="B39" s="75"/>
      <c r="C39" s="296">
        <v>18004.04</v>
      </c>
      <c r="D39" s="83" t="s">
        <v>206</v>
      </c>
      <c r="E39" s="83" t="s">
        <v>67</v>
      </c>
      <c r="F39" s="281" t="s">
        <v>207</v>
      </c>
    </row>
    <row r="40" spans="1:6" x14ac:dyDescent="0.3">
      <c r="A40" s="248"/>
      <c r="B40" s="75"/>
      <c r="C40" s="296">
        <v>495113.96</v>
      </c>
      <c r="D40" s="83" t="s">
        <v>206</v>
      </c>
      <c r="E40" s="83" t="s">
        <v>67</v>
      </c>
      <c r="F40" s="281" t="s">
        <v>207</v>
      </c>
    </row>
    <row r="41" spans="1:6" x14ac:dyDescent="0.3">
      <c r="A41" s="248"/>
      <c r="B41" s="75"/>
      <c r="C41" s="296">
        <v>37641.800000000003</v>
      </c>
      <c r="D41" s="83" t="s">
        <v>234</v>
      </c>
      <c r="E41" s="83" t="s">
        <v>67</v>
      </c>
      <c r="F41" s="281" t="s">
        <v>235</v>
      </c>
    </row>
    <row r="42" spans="1:6" x14ac:dyDescent="0.3">
      <c r="A42" s="248"/>
      <c r="B42" s="75"/>
      <c r="C42" s="296">
        <v>1035164.2</v>
      </c>
      <c r="D42" s="83" t="s">
        <v>234</v>
      </c>
      <c r="E42" s="83" t="s">
        <v>67</v>
      </c>
      <c r="F42" s="281" t="s">
        <v>235</v>
      </c>
    </row>
    <row r="43" spans="1:6" x14ac:dyDescent="0.3">
      <c r="A43" s="248"/>
      <c r="B43" s="75"/>
      <c r="C43" s="296"/>
      <c r="D43" s="83"/>
      <c r="E43" s="83"/>
      <c r="F43" s="281"/>
    </row>
    <row r="44" spans="1:6" x14ac:dyDescent="0.3">
      <c r="A44" s="248"/>
      <c r="B44" s="75"/>
      <c r="C44" s="296"/>
      <c r="D44" s="83"/>
      <c r="E44" s="83"/>
      <c r="F44" s="281"/>
    </row>
    <row r="45" spans="1:6" x14ac:dyDescent="0.3">
      <c r="A45" s="248"/>
      <c r="B45" s="75"/>
      <c r="C45" s="296"/>
      <c r="D45" s="83"/>
      <c r="E45" s="83"/>
      <c r="F45" s="281"/>
    </row>
    <row r="46" spans="1:6" x14ac:dyDescent="0.3">
      <c r="A46" s="248"/>
      <c r="B46" s="75"/>
      <c r="C46" s="296"/>
      <c r="D46" s="83"/>
      <c r="E46" s="83"/>
      <c r="F46" s="281"/>
    </row>
    <row r="47" spans="1:6" ht="17.25" thickBot="1" x14ac:dyDescent="0.35">
      <c r="A47" s="65"/>
      <c r="B47" s="89"/>
      <c r="C47" s="297"/>
      <c r="D47" s="96"/>
      <c r="E47" s="96"/>
      <c r="F47" s="278"/>
    </row>
    <row r="48" spans="1:6" ht="17.25" thickBot="1" x14ac:dyDescent="0.35">
      <c r="A48" s="61" t="s">
        <v>7</v>
      </c>
      <c r="B48" s="70">
        <f>SUM(C49:C55)</f>
        <v>1304428</v>
      </c>
      <c r="C48" s="71"/>
      <c r="D48" s="68"/>
      <c r="E48" s="68"/>
      <c r="F48" s="252"/>
    </row>
    <row r="49" spans="1:6" x14ac:dyDescent="0.3">
      <c r="A49" s="62"/>
      <c r="B49" s="72"/>
      <c r="C49" s="288">
        <v>167248</v>
      </c>
      <c r="D49" s="73" t="s">
        <v>76</v>
      </c>
      <c r="E49" s="73" t="s">
        <v>75</v>
      </c>
      <c r="F49" s="253" t="s">
        <v>77</v>
      </c>
    </row>
    <row r="50" spans="1:6" x14ac:dyDescent="0.3">
      <c r="A50" s="63"/>
      <c r="B50" s="75"/>
      <c r="C50" s="283">
        <v>1100501</v>
      </c>
      <c r="D50" s="76" t="s">
        <v>76</v>
      </c>
      <c r="E50" s="76" t="s">
        <v>75</v>
      </c>
      <c r="F50" s="254" t="s">
        <v>77</v>
      </c>
    </row>
    <row r="51" spans="1:6" x14ac:dyDescent="0.3">
      <c r="A51" s="64"/>
      <c r="B51" s="78"/>
      <c r="C51" s="298">
        <v>36679</v>
      </c>
      <c r="D51" s="85" t="s">
        <v>78</v>
      </c>
      <c r="E51" s="85" t="s">
        <v>75</v>
      </c>
      <c r="F51" s="256" t="s">
        <v>79</v>
      </c>
    </row>
    <row r="52" spans="1:6" x14ac:dyDescent="0.3">
      <c r="A52" s="65"/>
      <c r="B52" s="89"/>
      <c r="C52" s="297">
        <v>834032</v>
      </c>
      <c r="D52" s="96" t="s">
        <v>76</v>
      </c>
      <c r="E52" s="96" t="s">
        <v>99</v>
      </c>
      <c r="F52" s="278">
        <v>45833</v>
      </c>
    </row>
    <row r="53" spans="1:6" x14ac:dyDescent="0.3">
      <c r="A53" s="65"/>
      <c r="B53" s="89"/>
      <c r="C53" s="297">
        <v>234265</v>
      </c>
      <c r="D53" s="96" t="s">
        <v>76</v>
      </c>
      <c r="E53" s="96" t="s">
        <v>99</v>
      </c>
      <c r="F53" s="278">
        <v>45833</v>
      </c>
    </row>
    <row r="54" spans="1:6" x14ac:dyDescent="0.3">
      <c r="A54" s="65"/>
      <c r="B54" s="89"/>
      <c r="C54" s="297">
        <v>-901049</v>
      </c>
      <c r="D54" s="96" t="s">
        <v>76</v>
      </c>
      <c r="E54" s="96" t="s">
        <v>75</v>
      </c>
      <c r="F54" s="278">
        <v>45833</v>
      </c>
    </row>
    <row r="55" spans="1:6" ht="17.25" thickBot="1" x14ac:dyDescent="0.35">
      <c r="A55" s="65"/>
      <c r="B55" s="89"/>
      <c r="C55" s="297">
        <v>-167248</v>
      </c>
      <c r="D55" s="96" t="s">
        <v>76</v>
      </c>
      <c r="E55" s="96" t="s">
        <v>75</v>
      </c>
      <c r="F55" s="278">
        <v>45833</v>
      </c>
    </row>
    <row r="56" spans="1:6" ht="17.25" thickBot="1" x14ac:dyDescent="0.35">
      <c r="A56" s="104" t="s">
        <v>8</v>
      </c>
      <c r="B56" s="277">
        <f>SUM(C57:C68)</f>
        <v>149000</v>
      </c>
      <c r="C56" s="105"/>
      <c r="D56" s="106"/>
      <c r="E56" s="106"/>
      <c r="F56" s="257"/>
    </row>
    <row r="57" spans="1:6" x14ac:dyDescent="0.3">
      <c r="A57" s="108"/>
      <c r="B57" s="81"/>
      <c r="C57" s="81">
        <v>24000</v>
      </c>
      <c r="D57" s="250" t="s">
        <v>187</v>
      </c>
      <c r="E57" s="266" t="s">
        <v>67</v>
      </c>
      <c r="F57" s="258">
        <v>45790</v>
      </c>
    </row>
    <row r="58" spans="1:6" x14ac:dyDescent="0.3">
      <c r="A58" s="110"/>
      <c r="B58" s="75"/>
      <c r="C58" s="75">
        <v>31000</v>
      </c>
      <c r="D58" s="249" t="s">
        <v>192</v>
      </c>
      <c r="E58" s="267" t="s">
        <v>99</v>
      </c>
      <c r="F58" s="268">
        <v>45790</v>
      </c>
    </row>
    <row r="59" spans="1:6" x14ac:dyDescent="0.3">
      <c r="A59" s="110"/>
      <c r="B59" s="75"/>
      <c r="C59" s="299">
        <v>-24000</v>
      </c>
      <c r="D59" s="90" t="s">
        <v>187</v>
      </c>
      <c r="E59" s="90" t="s">
        <v>67</v>
      </c>
      <c r="F59" s="328">
        <v>45831</v>
      </c>
    </row>
    <row r="60" spans="1:6" x14ac:dyDescent="0.3">
      <c r="A60" s="134"/>
      <c r="B60" s="78"/>
      <c r="C60" s="75">
        <v>66000</v>
      </c>
      <c r="D60" s="249" t="s">
        <v>197</v>
      </c>
      <c r="E60" s="76" t="s">
        <v>99</v>
      </c>
      <c r="F60" s="268">
        <v>45831</v>
      </c>
    </row>
    <row r="61" spans="1:6" x14ac:dyDescent="0.3">
      <c r="A61" s="134"/>
      <c r="B61" s="78"/>
      <c r="C61" s="283">
        <v>28000</v>
      </c>
      <c r="D61" s="76" t="s">
        <v>236</v>
      </c>
      <c r="E61" s="76" t="s">
        <v>99</v>
      </c>
      <c r="F61" s="111" t="s">
        <v>231</v>
      </c>
    </row>
    <row r="62" spans="1:6" x14ac:dyDescent="0.3">
      <c r="A62" s="134"/>
      <c r="B62" s="78"/>
      <c r="C62" s="283">
        <v>24000</v>
      </c>
      <c r="D62" s="76" t="s">
        <v>237</v>
      </c>
      <c r="E62" s="76" t="s">
        <v>99</v>
      </c>
      <c r="F62" s="111" t="s">
        <v>233</v>
      </c>
    </row>
    <row r="63" spans="1:6" x14ac:dyDescent="0.3">
      <c r="A63" s="134"/>
      <c r="B63" s="78"/>
      <c r="C63" s="283"/>
      <c r="D63" s="76"/>
      <c r="E63" s="76"/>
      <c r="F63" s="111"/>
    </row>
    <row r="64" spans="1:6" x14ac:dyDescent="0.3">
      <c r="A64" s="134"/>
      <c r="B64" s="78"/>
      <c r="C64" s="283"/>
      <c r="D64" s="76"/>
      <c r="E64" s="76"/>
      <c r="F64" s="111"/>
    </row>
    <row r="65" spans="1:6" x14ac:dyDescent="0.3">
      <c r="A65" s="134"/>
      <c r="B65" s="78"/>
      <c r="C65" s="283"/>
      <c r="D65" s="76"/>
      <c r="E65" s="76"/>
      <c r="F65" s="111"/>
    </row>
    <row r="66" spans="1:6" x14ac:dyDescent="0.3">
      <c r="A66" s="134"/>
      <c r="B66" s="78"/>
      <c r="C66" s="283"/>
      <c r="D66" s="76"/>
      <c r="E66" s="76"/>
      <c r="F66" s="111"/>
    </row>
    <row r="67" spans="1:6" x14ac:dyDescent="0.3">
      <c r="A67" s="134"/>
      <c r="B67" s="78"/>
      <c r="C67" s="283"/>
      <c r="D67" s="76"/>
      <c r="E67" s="76"/>
      <c r="F67" s="111"/>
    </row>
    <row r="68" spans="1:6" x14ac:dyDescent="0.3">
      <c r="A68" s="134"/>
      <c r="B68" s="78"/>
      <c r="C68" s="283"/>
      <c r="D68" s="76"/>
      <c r="E68" s="76"/>
      <c r="F68" s="111"/>
    </row>
    <row r="69" spans="1:6" ht="17.25" thickBot="1" x14ac:dyDescent="0.35">
      <c r="A69" s="113"/>
      <c r="B69" s="87"/>
      <c r="C69" s="285"/>
      <c r="D69" s="251"/>
      <c r="E69" s="251"/>
      <c r="F69" s="286"/>
    </row>
    <row r="70" spans="1:6" ht="17.25" thickBot="1" x14ac:dyDescent="0.35">
      <c r="A70" s="99" t="s">
        <v>9</v>
      </c>
      <c r="B70" s="306">
        <f>SUM(C71:C86)</f>
        <v>11140000</v>
      </c>
      <c r="C70" s="100"/>
      <c r="D70" s="102"/>
      <c r="E70" s="102"/>
      <c r="F70" s="261"/>
    </row>
    <row r="71" spans="1:6" x14ac:dyDescent="0.3">
      <c r="A71" s="64"/>
      <c r="B71" s="78"/>
      <c r="C71" s="294">
        <v>1571000</v>
      </c>
      <c r="D71" s="79" t="s">
        <v>80</v>
      </c>
      <c r="E71" s="79" t="s">
        <v>67</v>
      </c>
      <c r="F71" s="262">
        <v>45428</v>
      </c>
    </row>
    <row r="72" spans="1:6" x14ac:dyDescent="0.3">
      <c r="A72" s="65"/>
      <c r="B72" s="89"/>
      <c r="C72" s="299">
        <v>383650</v>
      </c>
      <c r="D72" s="90" t="s">
        <v>184</v>
      </c>
      <c r="E72" s="90" t="s">
        <v>67</v>
      </c>
      <c r="F72" s="263" t="s">
        <v>185</v>
      </c>
    </row>
    <row r="73" spans="1:6" x14ac:dyDescent="0.3">
      <c r="A73" s="65"/>
      <c r="B73" s="89"/>
      <c r="C73" s="299">
        <v>775533</v>
      </c>
      <c r="D73" s="90" t="s">
        <v>184</v>
      </c>
      <c r="E73" s="90" t="s">
        <v>67</v>
      </c>
      <c r="F73" s="91" t="s">
        <v>185</v>
      </c>
    </row>
    <row r="74" spans="1:6" x14ac:dyDescent="0.3">
      <c r="A74" s="65"/>
      <c r="B74" s="89"/>
      <c r="C74" s="299">
        <v>1044115</v>
      </c>
      <c r="D74" s="90" t="s">
        <v>184</v>
      </c>
      <c r="E74" s="90" t="s">
        <v>67</v>
      </c>
      <c r="F74" s="91" t="s">
        <v>185</v>
      </c>
    </row>
    <row r="75" spans="1:6" x14ac:dyDescent="0.3">
      <c r="A75" s="65"/>
      <c r="B75" s="89"/>
      <c r="C75" s="299">
        <v>2072724</v>
      </c>
      <c r="D75" s="90" t="s">
        <v>184</v>
      </c>
      <c r="E75" s="90" t="s">
        <v>67</v>
      </c>
      <c r="F75" s="91" t="s">
        <v>185</v>
      </c>
    </row>
    <row r="76" spans="1:6" x14ac:dyDescent="0.3">
      <c r="A76" s="65"/>
      <c r="B76" s="89"/>
      <c r="C76" s="299">
        <v>2316508</v>
      </c>
      <c r="D76" s="90" t="s">
        <v>184</v>
      </c>
      <c r="E76" s="90" t="s">
        <v>67</v>
      </c>
      <c r="F76" s="91" t="s">
        <v>185</v>
      </c>
    </row>
    <row r="77" spans="1:6" x14ac:dyDescent="0.3">
      <c r="A77" s="65"/>
      <c r="B77" s="89"/>
      <c r="C77" s="299">
        <v>240982</v>
      </c>
      <c r="D77" s="90" t="s">
        <v>184</v>
      </c>
      <c r="E77" s="90" t="s">
        <v>99</v>
      </c>
      <c r="F77" s="91" t="s">
        <v>185</v>
      </c>
    </row>
    <row r="78" spans="1:6" x14ac:dyDescent="0.3">
      <c r="A78" s="65"/>
      <c r="B78" s="89"/>
      <c r="C78" s="299">
        <v>306969</v>
      </c>
      <c r="D78" s="90" t="s">
        <v>184</v>
      </c>
      <c r="E78" s="90" t="s">
        <v>99</v>
      </c>
      <c r="F78" s="91" t="s">
        <v>185</v>
      </c>
    </row>
    <row r="79" spans="1:6" x14ac:dyDescent="0.3">
      <c r="A79" s="65"/>
      <c r="B79" s="89"/>
      <c r="C79" s="299">
        <v>315577</v>
      </c>
      <c r="D79" s="90" t="s">
        <v>184</v>
      </c>
      <c r="E79" s="90" t="s">
        <v>99</v>
      </c>
      <c r="F79" s="91" t="s">
        <v>185</v>
      </c>
    </row>
    <row r="80" spans="1:6" x14ac:dyDescent="0.3">
      <c r="A80" s="65"/>
      <c r="B80" s="89"/>
      <c r="C80" s="299">
        <v>350280</v>
      </c>
      <c r="D80" s="90" t="s">
        <v>184</v>
      </c>
      <c r="E80" s="90" t="s">
        <v>99</v>
      </c>
      <c r="F80" s="91" t="s">
        <v>185</v>
      </c>
    </row>
    <row r="81" spans="1:6" x14ac:dyDescent="0.3">
      <c r="A81" s="65"/>
      <c r="B81" s="89"/>
      <c r="C81" s="299">
        <v>370108</v>
      </c>
      <c r="D81" s="90" t="s">
        <v>184</v>
      </c>
      <c r="E81" s="90" t="s">
        <v>99</v>
      </c>
      <c r="F81" s="91" t="s">
        <v>185</v>
      </c>
    </row>
    <row r="82" spans="1:6" x14ac:dyDescent="0.3">
      <c r="A82" s="65"/>
      <c r="B82" s="89"/>
      <c r="C82" s="299">
        <v>502750</v>
      </c>
      <c r="D82" s="90" t="s">
        <v>184</v>
      </c>
      <c r="E82" s="90" t="s">
        <v>99</v>
      </c>
      <c r="F82" s="91" t="s">
        <v>185</v>
      </c>
    </row>
    <row r="83" spans="1:6" x14ac:dyDescent="0.3">
      <c r="A83" s="65"/>
      <c r="B83" s="89"/>
      <c r="C83" s="299">
        <v>620804</v>
      </c>
      <c r="D83" s="90" t="s">
        <v>184</v>
      </c>
      <c r="E83" s="90" t="s">
        <v>99</v>
      </c>
      <c r="F83" s="91" t="s">
        <v>185</v>
      </c>
    </row>
    <row r="84" spans="1:6" x14ac:dyDescent="0.3">
      <c r="A84" s="65"/>
      <c r="B84" s="89"/>
      <c r="C84" s="299">
        <v>269000</v>
      </c>
      <c r="D84" s="90" t="s">
        <v>232</v>
      </c>
      <c r="E84" s="90" t="s">
        <v>67</v>
      </c>
      <c r="F84" s="91" t="s">
        <v>233</v>
      </c>
    </row>
    <row r="85" spans="1:6" x14ac:dyDescent="0.3">
      <c r="A85" s="65"/>
      <c r="B85" s="89"/>
      <c r="C85" s="299"/>
      <c r="D85" s="90"/>
      <c r="E85" s="90"/>
      <c r="F85" s="91"/>
    </row>
    <row r="86" spans="1:6" ht="17.25" thickBot="1" x14ac:dyDescent="0.35">
      <c r="A86" s="65"/>
      <c r="B86" s="89"/>
      <c r="C86" s="299"/>
      <c r="D86" s="90"/>
      <c r="E86" s="90"/>
      <c r="F86" s="91"/>
    </row>
    <row r="87" spans="1:6" ht="17.25" thickBot="1" x14ac:dyDescent="0.35">
      <c r="A87" s="104" t="s">
        <v>10</v>
      </c>
      <c r="B87" s="318">
        <f>SUM(C88:C108)</f>
        <v>11077431</v>
      </c>
      <c r="C87" s="105"/>
      <c r="D87" s="106"/>
      <c r="E87" s="106"/>
      <c r="F87" s="107"/>
    </row>
    <row r="88" spans="1:6" x14ac:dyDescent="0.3">
      <c r="A88" s="108"/>
      <c r="B88" s="81"/>
      <c r="C88" s="300">
        <v>100000</v>
      </c>
      <c r="D88" s="86" t="s">
        <v>81</v>
      </c>
      <c r="E88" s="86" t="s">
        <v>67</v>
      </c>
      <c r="F88" s="109" t="s">
        <v>82</v>
      </c>
    </row>
    <row r="89" spans="1:6" x14ac:dyDescent="0.3">
      <c r="A89" s="110"/>
      <c r="B89" s="75"/>
      <c r="C89" s="283">
        <v>435470</v>
      </c>
      <c r="D89" s="76" t="s">
        <v>83</v>
      </c>
      <c r="E89" s="76" t="s">
        <v>67</v>
      </c>
      <c r="F89" s="111">
        <v>45421</v>
      </c>
    </row>
    <row r="90" spans="1:6" x14ac:dyDescent="0.3">
      <c r="A90" s="110"/>
      <c r="B90" s="75"/>
      <c r="C90" s="296">
        <v>1200000</v>
      </c>
      <c r="D90" s="83" t="s">
        <v>84</v>
      </c>
      <c r="E90" s="83" t="s">
        <v>67</v>
      </c>
      <c r="F90" s="112" t="s">
        <v>79</v>
      </c>
    </row>
    <row r="91" spans="1:6" x14ac:dyDescent="0.3">
      <c r="A91" s="110"/>
      <c r="B91" s="75"/>
      <c r="C91" s="296">
        <v>1061911</v>
      </c>
      <c r="D91" s="83" t="s">
        <v>85</v>
      </c>
      <c r="E91" s="83" t="s">
        <v>67</v>
      </c>
      <c r="F91" s="112" t="s">
        <v>86</v>
      </c>
    </row>
    <row r="92" spans="1:6" x14ac:dyDescent="0.3">
      <c r="A92" s="110"/>
      <c r="B92" s="75"/>
      <c r="C92" s="296">
        <v>1075353</v>
      </c>
      <c r="D92" s="83" t="s">
        <v>87</v>
      </c>
      <c r="E92" s="83" t="s">
        <v>67</v>
      </c>
      <c r="F92" s="112" t="s">
        <v>88</v>
      </c>
    </row>
    <row r="93" spans="1:6" x14ac:dyDescent="0.3">
      <c r="A93" s="110"/>
      <c r="B93" s="75"/>
      <c r="C93" s="296">
        <v>1189000</v>
      </c>
      <c r="D93" s="83" t="s">
        <v>138</v>
      </c>
      <c r="E93" s="83" t="s">
        <v>66</v>
      </c>
      <c r="F93" s="112">
        <v>45643</v>
      </c>
    </row>
    <row r="94" spans="1:6" x14ac:dyDescent="0.3">
      <c r="A94" s="134"/>
      <c r="B94" s="78"/>
      <c r="C94" s="296">
        <v>682000</v>
      </c>
      <c r="D94" s="83" t="s">
        <v>146</v>
      </c>
      <c r="E94" s="83" t="s">
        <v>67</v>
      </c>
      <c r="F94" s="112">
        <v>45680</v>
      </c>
    </row>
    <row r="95" spans="1:6" x14ac:dyDescent="0.3">
      <c r="A95" s="134"/>
      <c r="B95" s="78"/>
      <c r="C95" s="296">
        <v>-1189000</v>
      </c>
      <c r="D95" s="83" t="s">
        <v>138</v>
      </c>
      <c r="E95" s="83" t="s">
        <v>66</v>
      </c>
      <c r="F95" s="112">
        <v>45722</v>
      </c>
    </row>
    <row r="96" spans="1:6" x14ac:dyDescent="0.3">
      <c r="A96" s="134"/>
      <c r="B96" s="78"/>
      <c r="C96" s="296">
        <v>1189000</v>
      </c>
      <c r="D96" s="83" t="s">
        <v>138</v>
      </c>
      <c r="E96" s="83" t="s">
        <v>67</v>
      </c>
      <c r="F96" s="112">
        <v>45722</v>
      </c>
    </row>
    <row r="97" spans="1:6" x14ac:dyDescent="0.3">
      <c r="A97" s="134"/>
      <c r="B97" s="78"/>
      <c r="C97" s="296">
        <v>564864</v>
      </c>
      <c r="D97" s="83" t="s">
        <v>152</v>
      </c>
      <c r="E97" s="83" t="s">
        <v>67</v>
      </c>
      <c r="F97" s="112">
        <v>45723</v>
      </c>
    </row>
    <row r="98" spans="1:6" x14ac:dyDescent="0.3">
      <c r="A98" s="134"/>
      <c r="B98" s="78"/>
      <c r="C98" s="296">
        <v>566592</v>
      </c>
      <c r="D98" s="83" t="s">
        <v>153</v>
      </c>
      <c r="E98" s="83" t="s">
        <v>67</v>
      </c>
      <c r="F98" s="112">
        <v>45744</v>
      </c>
    </row>
    <row r="99" spans="1:6" x14ac:dyDescent="0.3">
      <c r="A99" s="110"/>
      <c r="B99" s="75"/>
      <c r="C99" s="296">
        <v>252310</v>
      </c>
      <c r="D99" s="83" t="s">
        <v>154</v>
      </c>
      <c r="E99" s="83" t="s">
        <v>67</v>
      </c>
      <c r="F99" s="112">
        <v>45722</v>
      </c>
    </row>
    <row r="100" spans="1:6" x14ac:dyDescent="0.3">
      <c r="A100" s="110"/>
      <c r="B100" s="75"/>
      <c r="C100" s="296">
        <v>3125333</v>
      </c>
      <c r="D100" s="83" t="s">
        <v>229</v>
      </c>
      <c r="E100" s="83" t="s">
        <v>67</v>
      </c>
      <c r="F100" s="112" t="s">
        <v>230</v>
      </c>
    </row>
    <row r="101" spans="1:6" x14ac:dyDescent="0.3">
      <c r="A101" s="110"/>
      <c r="B101" s="75"/>
      <c r="C101" s="296">
        <v>824598</v>
      </c>
      <c r="D101" s="83" t="s">
        <v>87</v>
      </c>
      <c r="E101" s="83" t="s">
        <v>67</v>
      </c>
      <c r="F101" s="112" t="s">
        <v>231</v>
      </c>
    </row>
    <row r="102" spans="1:6" x14ac:dyDescent="0.3">
      <c r="A102" s="110"/>
      <c r="B102" s="75"/>
      <c r="C102" s="296"/>
      <c r="D102" s="83"/>
      <c r="E102" s="83"/>
      <c r="F102" s="112"/>
    </row>
    <row r="103" spans="1:6" x14ac:dyDescent="0.3">
      <c r="A103" s="110"/>
      <c r="B103" s="75"/>
      <c r="C103" s="296"/>
      <c r="D103" s="83"/>
      <c r="E103" s="83"/>
      <c r="F103" s="112"/>
    </row>
    <row r="104" spans="1:6" x14ac:dyDescent="0.3">
      <c r="A104" s="110"/>
      <c r="B104" s="75"/>
      <c r="C104" s="296"/>
      <c r="D104" s="83"/>
      <c r="E104" s="83"/>
      <c r="F104" s="112"/>
    </row>
    <row r="105" spans="1:6" x14ac:dyDescent="0.3">
      <c r="A105" s="110"/>
      <c r="B105" s="75"/>
      <c r="C105" s="296"/>
      <c r="D105" s="83"/>
      <c r="E105" s="83"/>
      <c r="F105" s="112"/>
    </row>
    <row r="106" spans="1:6" x14ac:dyDescent="0.3">
      <c r="A106" s="110"/>
      <c r="B106" s="75"/>
      <c r="C106" s="296"/>
      <c r="D106" s="83"/>
      <c r="E106" s="83"/>
      <c r="F106" s="112"/>
    </row>
    <row r="107" spans="1:6" x14ac:dyDescent="0.3">
      <c r="A107" s="110"/>
      <c r="B107" s="75"/>
      <c r="C107" s="296"/>
      <c r="D107" s="83"/>
      <c r="E107" s="83"/>
      <c r="F107" s="112"/>
    </row>
    <row r="108" spans="1:6" ht="17.25" thickBot="1" x14ac:dyDescent="0.35">
      <c r="A108" s="113"/>
      <c r="B108" s="87"/>
      <c r="C108" s="301"/>
      <c r="D108" s="88"/>
      <c r="E108" s="88"/>
      <c r="F108" s="114"/>
    </row>
    <row r="109" spans="1:6" ht="17.25" thickBot="1" x14ac:dyDescent="0.35">
      <c r="A109" s="65" t="s">
        <v>11</v>
      </c>
      <c r="B109" s="121">
        <f>SUM(C110:C118)</f>
        <v>18925500</v>
      </c>
      <c r="C109" s="89"/>
      <c r="D109" s="122"/>
      <c r="E109" s="122"/>
      <c r="F109" s="123"/>
    </row>
    <row r="110" spans="1:6" x14ac:dyDescent="0.3">
      <c r="A110" s="108"/>
      <c r="B110" s="81"/>
      <c r="C110" s="302">
        <v>2593000</v>
      </c>
      <c r="D110" s="86" t="s">
        <v>89</v>
      </c>
      <c r="E110" s="86" t="s">
        <v>67</v>
      </c>
      <c r="F110" s="109" t="s">
        <v>90</v>
      </c>
    </row>
    <row r="111" spans="1:6" x14ac:dyDescent="0.3">
      <c r="A111" s="110"/>
      <c r="B111" s="75"/>
      <c r="C111" s="296">
        <v>3543000</v>
      </c>
      <c r="D111" s="83" t="s">
        <v>91</v>
      </c>
      <c r="E111" s="83" t="s">
        <v>67</v>
      </c>
      <c r="F111" s="115" t="s">
        <v>92</v>
      </c>
    </row>
    <row r="112" spans="1:6" x14ac:dyDescent="0.3">
      <c r="A112" s="110"/>
      <c r="B112" s="75"/>
      <c r="C112" s="296">
        <v>3882000</v>
      </c>
      <c r="D112" s="83" t="s">
        <v>93</v>
      </c>
      <c r="E112" s="83" t="s">
        <v>67</v>
      </c>
      <c r="F112" s="115" t="s">
        <v>94</v>
      </c>
    </row>
    <row r="113" spans="1:6" x14ac:dyDescent="0.3">
      <c r="A113" s="110"/>
      <c r="B113" s="75"/>
      <c r="C113" s="283">
        <v>5950000</v>
      </c>
      <c r="D113" s="76" t="s">
        <v>89</v>
      </c>
      <c r="E113" s="76" t="s">
        <v>67</v>
      </c>
      <c r="F113" s="111">
        <v>45457</v>
      </c>
    </row>
    <row r="114" spans="1:6" x14ac:dyDescent="0.3">
      <c r="A114" s="110"/>
      <c r="B114" s="75"/>
      <c r="C114" s="283">
        <v>68805</v>
      </c>
      <c r="D114" s="76" t="s">
        <v>95</v>
      </c>
      <c r="E114" s="76" t="s">
        <v>67</v>
      </c>
      <c r="F114" s="111" t="s">
        <v>96</v>
      </c>
    </row>
    <row r="115" spans="1:6" x14ac:dyDescent="0.3">
      <c r="A115" s="110"/>
      <c r="B115" s="75"/>
      <c r="C115" s="283">
        <v>458195</v>
      </c>
      <c r="D115" s="76" t="s">
        <v>95</v>
      </c>
      <c r="E115" s="76" t="s">
        <v>67</v>
      </c>
      <c r="F115" s="111" t="s">
        <v>96</v>
      </c>
    </row>
    <row r="116" spans="1:6" x14ac:dyDescent="0.3">
      <c r="A116" s="110"/>
      <c r="B116" s="75"/>
      <c r="C116" s="283">
        <v>855000</v>
      </c>
      <c r="D116" s="76" t="s">
        <v>95</v>
      </c>
      <c r="E116" s="76" t="s">
        <v>67</v>
      </c>
      <c r="F116" s="111">
        <v>45684</v>
      </c>
    </row>
    <row r="117" spans="1:6" x14ac:dyDescent="0.3">
      <c r="A117" s="110"/>
      <c r="B117" s="75"/>
      <c r="C117" s="283">
        <v>180710</v>
      </c>
      <c r="D117" s="76" t="s">
        <v>91</v>
      </c>
      <c r="E117" s="76" t="s">
        <v>67</v>
      </c>
      <c r="F117" s="111">
        <v>45698</v>
      </c>
    </row>
    <row r="118" spans="1:6" ht="17.25" thickBot="1" x14ac:dyDescent="0.35">
      <c r="A118" s="113"/>
      <c r="B118" s="87"/>
      <c r="C118" s="285">
        <v>1394790</v>
      </c>
      <c r="D118" s="117" t="s">
        <v>91</v>
      </c>
      <c r="E118" s="117" t="s">
        <v>67</v>
      </c>
      <c r="F118" s="118">
        <v>45698</v>
      </c>
    </row>
    <row r="119" spans="1:6" ht="17.25" thickBot="1" x14ac:dyDescent="0.35">
      <c r="A119" s="127" t="s">
        <v>12</v>
      </c>
      <c r="B119" s="306">
        <f>SUM(C120:C131)</f>
        <v>1869381</v>
      </c>
      <c r="C119" s="100"/>
      <c r="D119" s="102"/>
      <c r="E119" s="102"/>
      <c r="F119" s="128"/>
    </row>
    <row r="120" spans="1:6" x14ac:dyDescent="0.3">
      <c r="A120" s="108"/>
      <c r="B120" s="81"/>
      <c r="C120" s="295">
        <v>429000</v>
      </c>
      <c r="D120" s="82" t="s">
        <v>97</v>
      </c>
      <c r="E120" s="82" t="s">
        <v>67</v>
      </c>
      <c r="F120" s="119">
        <v>45421</v>
      </c>
    </row>
    <row r="121" spans="1:6" x14ac:dyDescent="0.3">
      <c r="A121" s="110"/>
      <c r="B121" s="75"/>
      <c r="C121" s="283">
        <v>220000</v>
      </c>
      <c r="D121" s="76" t="s">
        <v>148</v>
      </c>
      <c r="E121" s="76" t="s">
        <v>67</v>
      </c>
      <c r="F121" s="111">
        <v>45671</v>
      </c>
    </row>
    <row r="122" spans="1:6" x14ac:dyDescent="0.3">
      <c r="A122" s="110"/>
      <c r="B122" s="75"/>
      <c r="C122" s="283">
        <v>90311</v>
      </c>
      <c r="D122" s="76" t="s">
        <v>149</v>
      </c>
      <c r="E122" s="76" t="s">
        <v>75</v>
      </c>
      <c r="F122" s="111">
        <v>45660</v>
      </c>
    </row>
    <row r="123" spans="1:6" x14ac:dyDescent="0.3">
      <c r="A123" s="134"/>
      <c r="B123" s="78"/>
      <c r="C123" s="294">
        <v>602070</v>
      </c>
      <c r="D123" s="79" t="s">
        <v>149</v>
      </c>
      <c r="E123" s="79" t="s">
        <v>75</v>
      </c>
      <c r="F123" s="135">
        <v>45660</v>
      </c>
    </row>
    <row r="124" spans="1:6" x14ac:dyDescent="0.3">
      <c r="A124" s="248"/>
      <c r="B124" s="75"/>
      <c r="C124" s="283">
        <v>521000</v>
      </c>
      <c r="D124" s="76" t="s">
        <v>212</v>
      </c>
      <c r="E124" s="76" t="s">
        <v>99</v>
      </c>
      <c r="F124" s="265" t="s">
        <v>213</v>
      </c>
    </row>
    <row r="125" spans="1:6" x14ac:dyDescent="0.3">
      <c r="A125" s="248"/>
      <c r="B125" s="75"/>
      <c r="C125" s="283">
        <v>7000</v>
      </c>
      <c r="D125" s="76" t="s">
        <v>212</v>
      </c>
      <c r="E125" s="76" t="s">
        <v>99</v>
      </c>
      <c r="F125" s="265" t="s">
        <v>213</v>
      </c>
    </row>
    <row r="126" spans="1:6" x14ac:dyDescent="0.3">
      <c r="A126" s="248"/>
      <c r="B126" s="75"/>
      <c r="C126" s="283"/>
      <c r="D126" s="76"/>
      <c r="E126" s="76"/>
      <c r="F126" s="265"/>
    </row>
    <row r="127" spans="1:6" x14ac:dyDescent="0.3">
      <c r="A127" s="248"/>
      <c r="B127" s="75"/>
      <c r="C127" s="283"/>
      <c r="D127" s="76"/>
      <c r="E127" s="76"/>
      <c r="F127" s="265"/>
    </row>
    <row r="128" spans="1:6" x14ac:dyDescent="0.3">
      <c r="A128" s="248"/>
      <c r="B128" s="75"/>
      <c r="C128" s="283"/>
      <c r="D128" s="76"/>
      <c r="E128" s="76"/>
      <c r="F128" s="265"/>
    </row>
    <row r="129" spans="1:6" x14ac:dyDescent="0.3">
      <c r="A129" s="248"/>
      <c r="B129" s="75"/>
      <c r="C129" s="283"/>
      <c r="D129" s="76"/>
      <c r="E129" s="76"/>
      <c r="F129" s="265"/>
    </row>
    <row r="130" spans="1:6" x14ac:dyDescent="0.3">
      <c r="A130" s="248"/>
      <c r="B130" s="75"/>
      <c r="C130" s="283"/>
      <c r="D130" s="76"/>
      <c r="E130" s="76"/>
      <c r="F130" s="265"/>
    </row>
    <row r="131" spans="1:6" ht="17.25" thickBot="1" x14ac:dyDescent="0.35">
      <c r="A131" s="99"/>
      <c r="B131" s="100"/>
      <c r="C131" s="303"/>
      <c r="D131" s="264"/>
      <c r="E131" s="264"/>
      <c r="F131" s="305"/>
    </row>
    <row r="132" spans="1:6" ht="17.25" thickBot="1" x14ac:dyDescent="0.35">
      <c r="A132" s="99" t="s">
        <v>13</v>
      </c>
      <c r="B132" s="101">
        <f>SUM(C133:C137)</f>
        <v>1490000</v>
      </c>
      <c r="C132" s="100"/>
      <c r="D132" s="102"/>
      <c r="E132" s="102"/>
      <c r="F132" s="103"/>
    </row>
    <row r="133" spans="1:6" x14ac:dyDescent="0.3">
      <c r="A133" s="62"/>
      <c r="B133" s="72"/>
      <c r="C133" s="288">
        <v>288429</v>
      </c>
      <c r="D133" s="73" t="s">
        <v>98</v>
      </c>
      <c r="E133" s="73" t="s">
        <v>99</v>
      </c>
      <c r="F133" s="74">
        <v>45461</v>
      </c>
    </row>
    <row r="134" spans="1:6" x14ac:dyDescent="0.3">
      <c r="A134" s="63"/>
      <c r="B134" s="75"/>
      <c r="C134" s="283">
        <v>326563</v>
      </c>
      <c r="D134" s="76" t="s">
        <v>98</v>
      </c>
      <c r="E134" s="76" t="s">
        <v>99</v>
      </c>
      <c r="F134" s="77">
        <v>45461</v>
      </c>
    </row>
    <row r="135" spans="1:6" x14ac:dyDescent="0.3">
      <c r="A135" s="63"/>
      <c r="B135" s="75"/>
      <c r="C135" s="283">
        <v>368527</v>
      </c>
      <c r="D135" s="76" t="s">
        <v>98</v>
      </c>
      <c r="E135" s="76" t="s">
        <v>99</v>
      </c>
      <c r="F135" s="77">
        <v>45461</v>
      </c>
    </row>
    <row r="136" spans="1:6" x14ac:dyDescent="0.3">
      <c r="A136" s="63"/>
      <c r="B136" s="75"/>
      <c r="C136" s="283">
        <v>106481</v>
      </c>
      <c r="D136" s="76" t="s">
        <v>98</v>
      </c>
      <c r="E136" s="76" t="s">
        <v>75</v>
      </c>
      <c r="F136" s="77" t="s">
        <v>100</v>
      </c>
    </row>
    <row r="137" spans="1:6" ht="17.25" thickBot="1" x14ac:dyDescent="0.35">
      <c r="A137" s="64"/>
      <c r="B137" s="78"/>
      <c r="C137" s="294">
        <v>400000</v>
      </c>
      <c r="D137" s="79" t="s">
        <v>101</v>
      </c>
      <c r="E137" s="79" t="s">
        <v>75</v>
      </c>
      <c r="F137" s="80" t="s">
        <v>100</v>
      </c>
    </row>
    <row r="138" spans="1:6" ht="17.25" thickBot="1" x14ac:dyDescent="0.35">
      <c r="A138" s="61" t="s">
        <v>14</v>
      </c>
      <c r="B138" s="70">
        <f>SUM(C139:C143)</f>
        <v>2364986</v>
      </c>
      <c r="C138" s="71"/>
      <c r="D138" s="68"/>
      <c r="E138" s="68"/>
      <c r="F138" s="69"/>
    </row>
    <row r="139" spans="1:6" x14ac:dyDescent="0.3">
      <c r="A139" s="62"/>
      <c r="B139" s="72"/>
      <c r="C139" s="288">
        <v>369024</v>
      </c>
      <c r="D139" s="73" t="s">
        <v>102</v>
      </c>
      <c r="E139" s="73" t="s">
        <v>67</v>
      </c>
      <c r="F139" s="92" t="s">
        <v>103</v>
      </c>
    </row>
    <row r="140" spans="1:6" x14ac:dyDescent="0.3">
      <c r="A140" s="63"/>
      <c r="B140" s="75"/>
      <c r="C140" s="283">
        <v>292791</v>
      </c>
      <c r="D140" s="76" t="s">
        <v>102</v>
      </c>
      <c r="E140" s="76" t="s">
        <v>99</v>
      </c>
      <c r="F140" s="93" t="s">
        <v>103</v>
      </c>
    </row>
    <row r="141" spans="1:6" x14ac:dyDescent="0.3">
      <c r="A141" s="63"/>
      <c r="B141" s="75"/>
      <c r="C141" s="283">
        <v>736587</v>
      </c>
      <c r="D141" s="76" t="s">
        <v>102</v>
      </c>
      <c r="E141" s="76" t="s">
        <v>99</v>
      </c>
      <c r="F141" s="93" t="s">
        <v>103</v>
      </c>
    </row>
    <row r="142" spans="1:6" x14ac:dyDescent="0.3">
      <c r="A142" s="63"/>
      <c r="B142" s="75"/>
      <c r="C142" s="283">
        <v>752677</v>
      </c>
      <c r="D142" s="76" t="s">
        <v>102</v>
      </c>
      <c r="E142" s="76" t="s">
        <v>99</v>
      </c>
      <c r="F142" s="93" t="s">
        <v>103</v>
      </c>
    </row>
    <row r="143" spans="1:6" ht="17.25" thickBot="1" x14ac:dyDescent="0.35">
      <c r="A143" s="64"/>
      <c r="B143" s="78"/>
      <c r="C143" s="294">
        <v>213907</v>
      </c>
      <c r="D143" s="79" t="s">
        <v>102</v>
      </c>
      <c r="E143" s="79" t="s">
        <v>104</v>
      </c>
      <c r="F143" s="84" t="s">
        <v>103</v>
      </c>
    </row>
    <row r="144" spans="1:6" ht="17.25" thickBot="1" x14ac:dyDescent="0.35">
      <c r="A144" s="61" t="s">
        <v>15</v>
      </c>
      <c r="B144" s="70">
        <f>SUM(C145)</f>
        <v>500000</v>
      </c>
      <c r="C144" s="71"/>
      <c r="D144" s="68"/>
      <c r="E144" s="68"/>
      <c r="F144" s="69"/>
    </row>
    <row r="145" spans="1:6" ht="17.25" thickBot="1" x14ac:dyDescent="0.35">
      <c r="A145" s="65"/>
      <c r="B145" s="89"/>
      <c r="C145" s="299">
        <v>500000</v>
      </c>
      <c r="D145" s="90" t="s">
        <v>200</v>
      </c>
      <c r="E145" s="90" t="s">
        <v>75</v>
      </c>
      <c r="F145" s="91">
        <v>45819</v>
      </c>
    </row>
    <row r="146" spans="1:6" ht="17.25" thickBot="1" x14ac:dyDescent="0.35">
      <c r="A146" s="104" t="s">
        <v>105</v>
      </c>
      <c r="B146" s="318">
        <f>SUM(C147:C184)</f>
        <v>51455482</v>
      </c>
      <c r="C146" s="105"/>
      <c r="D146" s="106"/>
      <c r="E146" s="106"/>
      <c r="F146" s="107"/>
    </row>
    <row r="147" spans="1:6" x14ac:dyDescent="0.3">
      <c r="A147" s="108"/>
      <c r="B147" s="81"/>
      <c r="C147" s="302">
        <v>3966246</v>
      </c>
      <c r="D147" s="86" t="s">
        <v>106</v>
      </c>
      <c r="E147" s="86" t="s">
        <v>67</v>
      </c>
      <c r="F147" s="109" t="s">
        <v>90</v>
      </c>
    </row>
    <row r="148" spans="1:6" x14ac:dyDescent="0.3">
      <c r="A148" s="110"/>
      <c r="B148" s="75"/>
      <c r="C148" s="296">
        <v>100000</v>
      </c>
      <c r="D148" s="83" t="s">
        <v>107</v>
      </c>
      <c r="E148" s="83" t="s">
        <v>67</v>
      </c>
      <c r="F148" s="115" t="s">
        <v>108</v>
      </c>
    </row>
    <row r="149" spans="1:6" x14ac:dyDescent="0.3">
      <c r="A149" s="110"/>
      <c r="B149" s="75"/>
      <c r="C149" s="296">
        <v>2621400</v>
      </c>
      <c r="D149" s="83" t="s">
        <v>107</v>
      </c>
      <c r="E149" s="83" t="s">
        <v>67</v>
      </c>
      <c r="F149" s="115" t="s">
        <v>108</v>
      </c>
    </row>
    <row r="150" spans="1:6" x14ac:dyDescent="0.3">
      <c r="A150" s="110"/>
      <c r="B150" s="75"/>
      <c r="C150" s="296">
        <v>677340</v>
      </c>
      <c r="D150" s="83" t="s">
        <v>109</v>
      </c>
      <c r="E150" s="83" t="s">
        <v>67</v>
      </c>
      <c r="F150" s="115" t="s">
        <v>110</v>
      </c>
    </row>
    <row r="151" spans="1:6" x14ac:dyDescent="0.3">
      <c r="A151" s="110"/>
      <c r="B151" s="75"/>
      <c r="C151" s="296">
        <v>88530</v>
      </c>
      <c r="D151" s="83" t="s">
        <v>111</v>
      </c>
      <c r="E151" s="83" t="s">
        <v>67</v>
      </c>
      <c r="F151" s="115" t="s">
        <v>112</v>
      </c>
    </row>
    <row r="152" spans="1:6" x14ac:dyDescent="0.3">
      <c r="A152" s="110"/>
      <c r="B152" s="75"/>
      <c r="C152" s="296">
        <v>1478584</v>
      </c>
      <c r="D152" s="83" t="s">
        <v>113</v>
      </c>
      <c r="E152" s="83" t="s">
        <v>67</v>
      </c>
      <c r="F152" s="115" t="s">
        <v>110</v>
      </c>
    </row>
    <row r="153" spans="1:6" x14ac:dyDescent="0.3">
      <c r="A153" s="110"/>
      <c r="B153" s="75"/>
      <c r="C153" s="296">
        <v>1088618</v>
      </c>
      <c r="D153" s="83" t="s">
        <v>114</v>
      </c>
      <c r="E153" s="83" t="s">
        <v>67</v>
      </c>
      <c r="F153" s="115" t="s">
        <v>110</v>
      </c>
    </row>
    <row r="154" spans="1:6" x14ac:dyDescent="0.3">
      <c r="A154" s="110"/>
      <c r="B154" s="75"/>
      <c r="C154" s="296">
        <v>2796556</v>
      </c>
      <c r="D154" s="83" t="s">
        <v>115</v>
      </c>
      <c r="E154" s="83" t="s">
        <v>67</v>
      </c>
      <c r="F154" s="115" t="s">
        <v>110</v>
      </c>
    </row>
    <row r="155" spans="1:6" x14ac:dyDescent="0.3">
      <c r="A155" s="110"/>
      <c r="B155" s="75"/>
      <c r="C155" s="296">
        <v>612550</v>
      </c>
      <c r="D155" s="83" t="s">
        <v>116</v>
      </c>
      <c r="E155" s="83" t="s">
        <v>67</v>
      </c>
      <c r="F155" s="115" t="s">
        <v>110</v>
      </c>
    </row>
    <row r="156" spans="1:6" x14ac:dyDescent="0.3">
      <c r="A156" s="110"/>
      <c r="B156" s="75"/>
      <c r="C156" s="296">
        <v>740521</v>
      </c>
      <c r="D156" s="83" t="s">
        <v>117</v>
      </c>
      <c r="E156" s="83" t="s">
        <v>67</v>
      </c>
      <c r="F156" s="115" t="s">
        <v>110</v>
      </c>
    </row>
    <row r="157" spans="1:6" x14ac:dyDescent="0.3">
      <c r="A157" s="110"/>
      <c r="B157" s="75"/>
      <c r="C157" s="296">
        <v>1500000</v>
      </c>
      <c r="D157" s="83" t="s">
        <v>107</v>
      </c>
      <c r="E157" s="83" t="s">
        <v>67</v>
      </c>
      <c r="F157" s="115" t="s">
        <v>118</v>
      </c>
    </row>
    <row r="158" spans="1:6" x14ac:dyDescent="0.3">
      <c r="A158" s="110"/>
      <c r="B158" s="75"/>
      <c r="C158" s="296">
        <v>701913</v>
      </c>
      <c r="D158" s="83" t="s">
        <v>119</v>
      </c>
      <c r="E158" s="83" t="s">
        <v>67</v>
      </c>
      <c r="F158" s="115" t="s">
        <v>120</v>
      </c>
    </row>
    <row r="159" spans="1:6" x14ac:dyDescent="0.3">
      <c r="A159" s="110"/>
      <c r="B159" s="75"/>
      <c r="C159" s="283">
        <v>672050</v>
      </c>
      <c r="D159" s="76" t="s">
        <v>121</v>
      </c>
      <c r="E159" s="76" t="s">
        <v>67</v>
      </c>
      <c r="F159" s="116" t="s">
        <v>122</v>
      </c>
    </row>
    <row r="160" spans="1:6" x14ac:dyDescent="0.3">
      <c r="A160" s="110"/>
      <c r="B160" s="75"/>
      <c r="C160" s="283">
        <v>1220950</v>
      </c>
      <c r="D160" s="76" t="s">
        <v>121</v>
      </c>
      <c r="E160" s="76" t="s">
        <v>67</v>
      </c>
      <c r="F160" s="116" t="s">
        <v>122</v>
      </c>
    </row>
    <row r="161" spans="1:6" x14ac:dyDescent="0.3">
      <c r="A161" s="110"/>
      <c r="B161" s="75"/>
      <c r="C161" s="283">
        <v>190000</v>
      </c>
      <c r="D161" s="76" t="s">
        <v>123</v>
      </c>
      <c r="E161" s="76" t="s">
        <v>67</v>
      </c>
      <c r="F161" s="116" t="s">
        <v>124</v>
      </c>
    </row>
    <row r="162" spans="1:6" x14ac:dyDescent="0.3">
      <c r="A162" s="110"/>
      <c r="B162" s="75"/>
      <c r="C162" s="283">
        <v>11500</v>
      </c>
      <c r="D162" s="76" t="s">
        <v>125</v>
      </c>
      <c r="E162" s="76" t="s">
        <v>75</v>
      </c>
      <c r="F162" s="116" t="s">
        <v>126</v>
      </c>
    </row>
    <row r="163" spans="1:6" x14ac:dyDescent="0.3">
      <c r="A163" s="110"/>
      <c r="B163" s="75"/>
      <c r="C163" s="283">
        <v>299500</v>
      </c>
      <c r="D163" s="76" t="s">
        <v>125</v>
      </c>
      <c r="E163" s="76" t="s">
        <v>75</v>
      </c>
      <c r="F163" s="116" t="s">
        <v>126</v>
      </c>
    </row>
    <row r="164" spans="1:6" x14ac:dyDescent="0.3">
      <c r="A164" s="110"/>
      <c r="B164" s="75"/>
      <c r="C164" s="283">
        <v>26559</v>
      </c>
      <c r="D164" s="76" t="s">
        <v>147</v>
      </c>
      <c r="E164" s="76" t="s">
        <v>67</v>
      </c>
      <c r="F164" s="111">
        <v>45663</v>
      </c>
    </row>
    <row r="165" spans="1:6" x14ac:dyDescent="0.3">
      <c r="A165" s="110"/>
      <c r="B165" s="75"/>
      <c r="C165" s="283">
        <v>473441</v>
      </c>
      <c r="D165" s="76" t="s">
        <v>147</v>
      </c>
      <c r="E165" s="76" t="s">
        <v>67</v>
      </c>
      <c r="F165" s="111">
        <v>45663</v>
      </c>
    </row>
    <row r="166" spans="1:6" x14ac:dyDescent="0.3">
      <c r="A166" s="134"/>
      <c r="B166" s="78"/>
      <c r="C166" s="294">
        <v>520095</v>
      </c>
      <c r="D166" s="79" t="s">
        <v>150</v>
      </c>
      <c r="E166" s="79" t="s">
        <v>67</v>
      </c>
      <c r="F166" s="135">
        <v>45695</v>
      </c>
    </row>
    <row r="167" spans="1:6" x14ac:dyDescent="0.3">
      <c r="A167" s="134"/>
      <c r="B167" s="78"/>
      <c r="C167" s="294">
        <v>2500000</v>
      </c>
      <c r="D167" s="79" t="s">
        <v>155</v>
      </c>
      <c r="E167" s="79" t="s">
        <v>67</v>
      </c>
      <c r="F167" s="135">
        <v>45743</v>
      </c>
    </row>
    <row r="168" spans="1:6" x14ac:dyDescent="0.3">
      <c r="A168" s="134"/>
      <c r="B168" s="78"/>
      <c r="C168" s="294">
        <v>4536382</v>
      </c>
      <c r="D168" s="79" t="s">
        <v>114</v>
      </c>
      <c r="E168" s="79" t="s">
        <v>67</v>
      </c>
      <c r="F168" s="135">
        <v>45737</v>
      </c>
    </row>
    <row r="169" spans="1:6" x14ac:dyDescent="0.3">
      <c r="A169" s="134"/>
      <c r="B169" s="78"/>
      <c r="C169" s="294">
        <v>9583204</v>
      </c>
      <c r="D169" s="79" t="s">
        <v>113</v>
      </c>
      <c r="E169" s="79" t="s">
        <v>67</v>
      </c>
      <c r="F169" s="135">
        <v>45726</v>
      </c>
    </row>
    <row r="170" spans="1:6" x14ac:dyDescent="0.3">
      <c r="A170" s="248"/>
      <c r="B170" s="75"/>
      <c r="C170" s="283">
        <v>5338444</v>
      </c>
      <c r="D170" s="76" t="s">
        <v>115</v>
      </c>
      <c r="E170" s="76" t="s">
        <v>67</v>
      </c>
      <c r="F170" s="265">
        <v>45726</v>
      </c>
    </row>
    <row r="171" spans="1:6" x14ac:dyDescent="0.3">
      <c r="A171" s="248"/>
      <c r="B171" s="75"/>
      <c r="C171" s="283">
        <v>398385</v>
      </c>
      <c r="D171" s="76" t="s">
        <v>188</v>
      </c>
      <c r="E171" s="76" t="s">
        <v>67</v>
      </c>
      <c r="F171" s="265" t="s">
        <v>190</v>
      </c>
    </row>
    <row r="172" spans="1:6" x14ac:dyDescent="0.3">
      <c r="A172" s="248"/>
      <c r="B172" s="75"/>
      <c r="C172" s="283">
        <v>4887450</v>
      </c>
      <c r="D172" s="76" t="s">
        <v>116</v>
      </c>
      <c r="E172" s="76" t="s">
        <v>67</v>
      </c>
      <c r="F172" s="265" t="s">
        <v>191</v>
      </c>
    </row>
    <row r="173" spans="1:6" x14ac:dyDescent="0.3">
      <c r="A173" s="248"/>
      <c r="B173" s="75"/>
      <c r="C173" s="283">
        <v>1382200</v>
      </c>
      <c r="D173" s="76" t="s">
        <v>189</v>
      </c>
      <c r="E173" s="76" t="s">
        <v>67</v>
      </c>
      <c r="F173" s="265" t="s">
        <v>190</v>
      </c>
    </row>
    <row r="174" spans="1:6" x14ac:dyDescent="0.3">
      <c r="A174" s="248"/>
      <c r="B174" s="75"/>
      <c r="C174" s="283">
        <v>150000</v>
      </c>
      <c r="D174" s="76" t="s">
        <v>193</v>
      </c>
      <c r="E174" s="76" t="s">
        <v>99</v>
      </c>
      <c r="F174" s="265" t="s">
        <v>194</v>
      </c>
    </row>
    <row r="175" spans="1:6" x14ac:dyDescent="0.3">
      <c r="A175" s="248"/>
      <c r="B175" s="75"/>
      <c r="C175" s="296">
        <v>1160064</v>
      </c>
      <c r="D175" s="83" t="s">
        <v>208</v>
      </c>
      <c r="E175" s="83" t="s">
        <v>67</v>
      </c>
      <c r="F175" s="282" t="s">
        <v>210</v>
      </c>
    </row>
    <row r="176" spans="1:6" x14ac:dyDescent="0.3">
      <c r="A176" s="248"/>
      <c r="B176" s="75"/>
      <c r="C176" s="296">
        <v>9522</v>
      </c>
      <c r="D176" s="83" t="s">
        <v>209</v>
      </c>
      <c r="E176" s="83" t="s">
        <v>67</v>
      </c>
      <c r="F176" s="282" t="s">
        <v>210</v>
      </c>
    </row>
    <row r="177" spans="1:6" x14ac:dyDescent="0.3">
      <c r="A177" s="248"/>
      <c r="B177" s="75"/>
      <c r="C177" s="296">
        <v>44082</v>
      </c>
      <c r="D177" s="83" t="s">
        <v>209</v>
      </c>
      <c r="E177" s="83" t="s">
        <v>67</v>
      </c>
      <c r="F177" s="282" t="s">
        <v>210</v>
      </c>
    </row>
    <row r="178" spans="1:6" x14ac:dyDescent="0.3">
      <c r="A178" s="248"/>
      <c r="B178" s="75"/>
      <c r="C178" s="296">
        <v>71718</v>
      </c>
      <c r="D178" s="83" t="s">
        <v>209</v>
      </c>
      <c r="E178" s="83" t="s">
        <v>67</v>
      </c>
      <c r="F178" s="282" t="s">
        <v>210</v>
      </c>
    </row>
    <row r="179" spans="1:6" x14ac:dyDescent="0.3">
      <c r="A179" s="248"/>
      <c r="B179" s="75"/>
      <c r="C179" s="296">
        <v>274652</v>
      </c>
      <c r="D179" s="83" t="s">
        <v>209</v>
      </c>
      <c r="E179" s="83" t="s">
        <v>67</v>
      </c>
      <c r="F179" s="282" t="s">
        <v>210</v>
      </c>
    </row>
    <row r="180" spans="1:6" x14ac:dyDescent="0.3">
      <c r="A180" s="248"/>
      <c r="B180" s="75"/>
      <c r="C180" s="296">
        <v>308026</v>
      </c>
      <c r="D180" s="83" t="s">
        <v>209</v>
      </c>
      <c r="E180" s="83" t="s">
        <v>67</v>
      </c>
      <c r="F180" s="282" t="s">
        <v>210</v>
      </c>
    </row>
    <row r="181" spans="1:6" x14ac:dyDescent="0.3">
      <c r="A181" s="248"/>
      <c r="B181" s="75"/>
      <c r="C181" s="296">
        <v>403000</v>
      </c>
      <c r="D181" s="83" t="s">
        <v>214</v>
      </c>
      <c r="E181" s="83" t="s">
        <v>99</v>
      </c>
      <c r="F181" s="282" t="s">
        <v>215</v>
      </c>
    </row>
    <row r="182" spans="1:6" x14ac:dyDescent="0.3">
      <c r="A182" s="248"/>
      <c r="B182" s="75"/>
      <c r="C182" s="283">
        <v>5159</v>
      </c>
      <c r="D182" s="76" t="s">
        <v>238</v>
      </c>
      <c r="E182" s="76" t="s">
        <v>75</v>
      </c>
      <c r="F182" s="265" t="s">
        <v>239</v>
      </c>
    </row>
    <row r="183" spans="1:6" x14ac:dyDescent="0.3">
      <c r="A183" s="248"/>
      <c r="B183" s="75"/>
      <c r="C183" s="283">
        <v>616841</v>
      </c>
      <c r="D183" s="76" t="s">
        <v>238</v>
      </c>
      <c r="E183" s="76" t="s">
        <v>75</v>
      </c>
      <c r="F183" s="265" t="s">
        <v>239</v>
      </c>
    </row>
    <row r="184" spans="1:6" ht="17.25" thickBot="1" x14ac:dyDescent="0.35">
      <c r="A184" s="99"/>
      <c r="B184" s="100"/>
      <c r="C184" s="303"/>
      <c r="D184" s="264"/>
      <c r="E184" s="264"/>
      <c r="F184" s="269"/>
    </row>
    <row r="185" spans="1:6" ht="17.25" thickBot="1" x14ac:dyDescent="0.35">
      <c r="A185" s="65" t="s">
        <v>127</v>
      </c>
      <c r="B185" s="274">
        <f>SUM(C186:C188)</f>
        <v>194000</v>
      </c>
      <c r="C185" s="89"/>
      <c r="D185" s="122"/>
      <c r="E185" s="271"/>
      <c r="F185" s="270"/>
    </row>
    <row r="186" spans="1:6" x14ac:dyDescent="0.3">
      <c r="A186" s="108"/>
      <c r="B186" s="81"/>
      <c r="C186" s="81">
        <v>194000</v>
      </c>
      <c r="D186" s="250" t="s">
        <v>196</v>
      </c>
      <c r="E186" s="266" t="s">
        <v>75</v>
      </c>
      <c r="F186" s="258">
        <v>45789</v>
      </c>
    </row>
    <row r="187" spans="1:6" x14ac:dyDescent="0.3">
      <c r="A187" s="110"/>
      <c r="B187" s="75"/>
      <c r="C187" s="75"/>
      <c r="D187" s="249"/>
      <c r="E187" s="267"/>
      <c r="F187" s="259"/>
    </row>
    <row r="188" spans="1:6" ht="17.25" thickBot="1" x14ac:dyDescent="0.35">
      <c r="A188" s="113"/>
      <c r="B188" s="87"/>
      <c r="C188" s="87"/>
      <c r="D188" s="251"/>
      <c r="E188" s="272"/>
      <c r="F188" s="260"/>
    </row>
    <row r="189" spans="1:6" ht="17.25" thickBot="1" x14ac:dyDescent="0.35">
      <c r="A189" s="99" t="s">
        <v>18</v>
      </c>
      <c r="B189" s="100">
        <v>0</v>
      </c>
      <c r="C189" s="100"/>
      <c r="D189" s="102"/>
      <c r="E189" s="273"/>
      <c r="F189" s="261"/>
    </row>
    <row r="190" spans="1:6" ht="17.25" thickBot="1" x14ac:dyDescent="0.35">
      <c r="A190" s="61" t="s">
        <v>128</v>
      </c>
      <c r="B190" s="71">
        <v>545000</v>
      </c>
      <c r="C190" s="71"/>
      <c r="D190" s="68"/>
      <c r="E190" s="68"/>
      <c r="F190" s="69"/>
    </row>
    <row r="191" spans="1:6" x14ac:dyDescent="0.3">
      <c r="A191" s="62"/>
      <c r="B191" s="72"/>
      <c r="C191" s="304">
        <v>545000</v>
      </c>
      <c r="D191" s="73" t="s">
        <v>129</v>
      </c>
      <c r="E191" s="73" t="s">
        <v>67</v>
      </c>
      <c r="F191" s="92" t="s">
        <v>130</v>
      </c>
    </row>
    <row r="192" spans="1:6" ht="17.25" thickBot="1" x14ac:dyDescent="0.35">
      <c r="A192" s="64"/>
      <c r="B192" s="78"/>
      <c r="C192" s="78"/>
      <c r="D192" s="94"/>
      <c r="E192" s="94"/>
      <c r="F192" s="95"/>
    </row>
    <row r="193" spans="1:6" ht="17.25" thickBot="1" x14ac:dyDescent="0.35">
      <c r="A193" s="61" t="s">
        <v>131</v>
      </c>
      <c r="B193" s="307">
        <f>SUM(C194:C198)</f>
        <v>365999</v>
      </c>
      <c r="C193" s="71"/>
      <c r="D193" s="68"/>
      <c r="E193" s="68"/>
      <c r="F193" s="69"/>
    </row>
    <row r="194" spans="1:6" x14ac:dyDescent="0.3">
      <c r="A194" s="65"/>
      <c r="B194" s="89"/>
      <c r="C194" s="297">
        <v>58000</v>
      </c>
      <c r="D194" s="96" t="s">
        <v>132</v>
      </c>
      <c r="E194" s="96" t="s">
        <v>75</v>
      </c>
      <c r="F194" s="97" t="s">
        <v>133</v>
      </c>
    </row>
    <row r="195" spans="1:6" x14ac:dyDescent="0.3">
      <c r="A195" s="65"/>
      <c r="B195" s="89"/>
      <c r="C195" s="297">
        <v>58000</v>
      </c>
      <c r="D195" s="96" t="s">
        <v>132</v>
      </c>
      <c r="E195" s="96" t="s">
        <v>75</v>
      </c>
      <c r="F195" s="97">
        <v>45768</v>
      </c>
    </row>
    <row r="196" spans="1:6" x14ac:dyDescent="0.3">
      <c r="A196" s="65"/>
      <c r="B196" s="89"/>
      <c r="C196" s="297">
        <v>249999</v>
      </c>
      <c r="D196" s="96" t="s">
        <v>240</v>
      </c>
      <c r="E196" s="96" t="s">
        <v>75</v>
      </c>
      <c r="F196" s="97" t="s">
        <v>241</v>
      </c>
    </row>
    <row r="197" spans="1:6" x14ac:dyDescent="0.3">
      <c r="A197" s="65"/>
      <c r="B197" s="89"/>
      <c r="C197" s="297"/>
      <c r="D197" s="96"/>
      <c r="E197" s="96"/>
      <c r="F197" s="97"/>
    </row>
    <row r="198" spans="1:6" ht="17.25" thickBot="1" x14ac:dyDescent="0.35">
      <c r="A198" s="65"/>
      <c r="B198" s="89"/>
      <c r="C198" s="297"/>
      <c r="D198" s="96"/>
      <c r="E198" s="96"/>
      <c r="F198" s="97"/>
    </row>
    <row r="199" spans="1:6" ht="17.25" thickBot="1" x14ac:dyDescent="0.35">
      <c r="A199" s="290" t="s">
        <v>52</v>
      </c>
      <c r="B199" s="71">
        <f>SUM(C200:C203)</f>
        <v>206000</v>
      </c>
      <c r="C199" s="311"/>
      <c r="D199" s="312"/>
      <c r="E199" s="312"/>
      <c r="F199" s="313"/>
    </row>
    <row r="200" spans="1:6" x14ac:dyDescent="0.3">
      <c r="A200" s="65"/>
      <c r="B200" s="89"/>
      <c r="C200" s="297">
        <v>206000</v>
      </c>
      <c r="D200" s="96" t="s">
        <v>217</v>
      </c>
      <c r="E200" s="96" t="s">
        <v>104</v>
      </c>
      <c r="F200" s="97">
        <v>45859</v>
      </c>
    </row>
    <row r="201" spans="1:6" x14ac:dyDescent="0.3">
      <c r="A201" s="65"/>
      <c r="B201" s="89"/>
      <c r="C201" s="297"/>
      <c r="D201" s="96"/>
      <c r="E201" s="96"/>
      <c r="F201" s="97"/>
    </row>
    <row r="202" spans="1:6" x14ac:dyDescent="0.3">
      <c r="A202" s="65"/>
      <c r="B202" s="89"/>
      <c r="C202" s="297"/>
      <c r="D202" s="96"/>
      <c r="E202" s="96"/>
      <c r="F202" s="97"/>
    </row>
    <row r="203" spans="1:6" ht="17.25" thickBot="1" x14ac:dyDescent="0.35">
      <c r="A203" s="65"/>
      <c r="B203" s="89"/>
      <c r="C203" s="297"/>
      <c r="D203" s="96"/>
      <c r="E203" s="96"/>
      <c r="F203" s="97"/>
    </row>
    <row r="204" spans="1:6" ht="17.25" thickBot="1" x14ac:dyDescent="0.35">
      <c r="A204" s="61" t="s">
        <v>53</v>
      </c>
      <c r="B204" s="307">
        <f>SUM(C205:C208)</f>
        <v>248000</v>
      </c>
      <c r="C204" s="71"/>
      <c r="D204" s="68"/>
      <c r="E204" s="68"/>
      <c r="F204" s="69"/>
    </row>
    <row r="205" spans="1:6" x14ac:dyDescent="0.3">
      <c r="A205" s="65"/>
      <c r="B205" s="89"/>
      <c r="C205" s="297">
        <v>248000</v>
      </c>
      <c r="D205" s="96" t="s">
        <v>195</v>
      </c>
      <c r="E205" s="96" t="s">
        <v>104</v>
      </c>
      <c r="F205" s="97">
        <v>45782</v>
      </c>
    </row>
    <row r="206" spans="1:6" x14ac:dyDescent="0.3">
      <c r="A206" s="65"/>
      <c r="B206" s="89"/>
      <c r="C206" s="297"/>
      <c r="D206" s="96"/>
      <c r="E206" s="96"/>
      <c r="F206" s="97"/>
    </row>
    <row r="207" spans="1:6" x14ac:dyDescent="0.3">
      <c r="A207" s="65"/>
      <c r="B207" s="89"/>
      <c r="C207" s="297"/>
      <c r="D207" s="96"/>
      <c r="E207" s="96"/>
      <c r="F207" s="97"/>
    </row>
    <row r="208" spans="1:6" ht="17.25" thickBot="1" x14ac:dyDescent="0.35">
      <c r="A208" s="65"/>
      <c r="B208" s="89"/>
      <c r="C208" s="297"/>
      <c r="D208" s="96"/>
      <c r="E208" s="96"/>
      <c r="F208" s="97"/>
    </row>
    <row r="209" spans="1:6" ht="17.25" thickBot="1" x14ac:dyDescent="0.35">
      <c r="A209" s="314" t="s">
        <v>54</v>
      </c>
      <c r="B209" s="71">
        <f>SUM(C210:C213)</f>
        <v>105064.75</v>
      </c>
      <c r="C209" s="315"/>
      <c r="D209" s="316"/>
      <c r="E209" s="316"/>
      <c r="F209" s="317"/>
    </row>
    <row r="210" spans="1:6" x14ac:dyDescent="0.3">
      <c r="A210" s="65"/>
      <c r="B210" s="89"/>
      <c r="C210" s="297">
        <v>105064.75</v>
      </c>
      <c r="D210" s="96" t="s">
        <v>218</v>
      </c>
      <c r="E210" s="96" t="s">
        <v>104</v>
      </c>
      <c r="F210" s="97">
        <v>45860</v>
      </c>
    </row>
    <row r="211" spans="1:6" x14ac:dyDescent="0.3">
      <c r="A211" s="65"/>
      <c r="B211" s="89"/>
      <c r="C211" s="297"/>
      <c r="D211" s="96"/>
      <c r="E211" s="96"/>
      <c r="F211" s="97"/>
    </row>
    <row r="212" spans="1:6" x14ac:dyDescent="0.3">
      <c r="A212" s="65"/>
      <c r="B212" s="89"/>
      <c r="C212" s="297"/>
      <c r="D212" s="96"/>
      <c r="E212" s="96"/>
      <c r="F212" s="97"/>
    </row>
    <row r="213" spans="1:6" ht="17.25" thickBot="1" x14ac:dyDescent="0.35">
      <c r="A213" s="65"/>
      <c r="B213" s="89"/>
      <c r="C213" s="297"/>
      <c r="D213" s="96"/>
      <c r="E213" s="96"/>
      <c r="F213" s="97"/>
    </row>
    <row r="214" spans="1:6" ht="17.25" thickBot="1" x14ac:dyDescent="0.35">
      <c r="A214" s="61" t="s">
        <v>134</v>
      </c>
      <c r="B214" s="276">
        <f>SUM(C215:C216)</f>
        <v>181257</v>
      </c>
      <c r="C214" s="71"/>
      <c r="D214" s="68"/>
      <c r="E214" s="68"/>
      <c r="F214" s="69"/>
    </row>
    <row r="215" spans="1:6" x14ac:dyDescent="0.3">
      <c r="A215" s="65"/>
      <c r="B215" s="89"/>
      <c r="C215" s="89">
        <v>67000</v>
      </c>
      <c r="D215" s="271" t="s">
        <v>135</v>
      </c>
      <c r="E215" s="90" t="s">
        <v>75</v>
      </c>
      <c r="F215" s="247" t="s">
        <v>88</v>
      </c>
    </row>
    <row r="216" spans="1:6" x14ac:dyDescent="0.3">
      <c r="A216" s="65"/>
      <c r="B216" s="89"/>
      <c r="C216" s="297">
        <v>114257</v>
      </c>
      <c r="D216" s="275" t="s">
        <v>135</v>
      </c>
      <c r="E216" s="96" t="s">
        <v>75</v>
      </c>
      <c r="F216" s="97">
        <v>45796</v>
      </c>
    </row>
    <row r="217" spans="1:6" ht="17.25" thickBot="1" x14ac:dyDescent="0.35">
      <c r="B217" s="98"/>
      <c r="C217" s="98"/>
      <c r="D217" s="98"/>
      <c r="E217" s="98"/>
      <c r="F217" s="98"/>
    </row>
    <row r="218" spans="1:6" ht="33.75" thickBot="1" x14ac:dyDescent="0.35">
      <c r="A218" s="66" t="s">
        <v>144</v>
      </c>
      <c r="B218" s="136">
        <f>SUM(B2:B216)</f>
        <v>109065479.34999999</v>
      </c>
      <c r="C218" s="98"/>
      <c r="D218" s="98"/>
      <c r="E218" s="98"/>
      <c r="F218" s="98"/>
    </row>
    <row r="219" spans="1:6" x14ac:dyDescent="0.3">
      <c r="B219" s="98"/>
      <c r="C219" s="98"/>
      <c r="D219" s="98"/>
      <c r="E219" s="98"/>
      <c r="F219" s="98"/>
    </row>
  </sheetData>
  <pageMargins left="0.7" right="0.7" top="0.75" bottom="0.75" header="0.3" footer="0.3"/>
  <pageSetup orientation="portrait" verticalDpi="120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6ED39-B98B-41F3-ABF8-A79D9EC978C5}">
  <dimension ref="A1:N75"/>
  <sheetViews>
    <sheetView zoomScale="110" zoomScaleNormal="110" workbookViewId="0">
      <pane ySplit="1" topLeftCell="A57" activePane="bottomLeft" state="frozen"/>
      <selection pane="bottomLeft" activeCell="D80" sqref="D80"/>
    </sheetView>
  </sheetViews>
  <sheetFormatPr defaultRowHeight="15" x14ac:dyDescent="0.25"/>
  <cols>
    <col min="1" max="1" width="35.7109375" customWidth="1"/>
    <col min="2" max="2" width="27.5703125" customWidth="1"/>
    <col min="3" max="3" width="18.85546875" customWidth="1"/>
    <col min="4" max="4" width="20.7109375" customWidth="1"/>
    <col min="5" max="5" width="13" customWidth="1"/>
    <col min="6" max="6" width="16.5703125" customWidth="1"/>
    <col min="10" max="10" width="11.5703125" bestFit="1" customWidth="1"/>
    <col min="11" max="11" width="19.140625" bestFit="1" customWidth="1"/>
  </cols>
  <sheetData>
    <row r="1" spans="1:14" ht="32.25" thickBot="1" x14ac:dyDescent="0.3">
      <c r="A1" s="206" t="s">
        <v>60</v>
      </c>
      <c r="B1" s="207" t="s">
        <v>163</v>
      </c>
      <c r="C1" s="207" t="s">
        <v>164</v>
      </c>
      <c r="D1" s="208" t="s">
        <v>62</v>
      </c>
      <c r="E1" s="208" t="s">
        <v>63</v>
      </c>
      <c r="F1" s="209" t="s">
        <v>64</v>
      </c>
    </row>
    <row r="2" spans="1:14" ht="15.75" thickBot="1" x14ac:dyDescent="0.3">
      <c r="A2" s="191" t="s">
        <v>2</v>
      </c>
      <c r="B2" s="148">
        <f>SUM(C3:C4)</f>
        <v>2000000</v>
      </c>
      <c r="C2" s="148"/>
      <c r="D2" s="151"/>
      <c r="E2" s="151"/>
      <c r="F2" s="197"/>
    </row>
    <row r="3" spans="1:14" x14ac:dyDescent="0.25">
      <c r="A3" s="192"/>
      <c r="B3" s="149"/>
      <c r="C3" s="149">
        <v>1653724</v>
      </c>
      <c r="D3" s="150" t="s">
        <v>177</v>
      </c>
      <c r="E3" s="150" t="s">
        <v>99</v>
      </c>
      <c r="F3" s="198">
        <v>45719</v>
      </c>
      <c r="J3" s="319"/>
      <c r="K3" s="319"/>
      <c r="L3" s="319"/>
      <c r="M3" s="319"/>
      <c r="N3" s="323"/>
    </row>
    <row r="4" spans="1:14" x14ac:dyDescent="0.25">
      <c r="A4" s="193"/>
      <c r="B4" s="144"/>
      <c r="C4" s="144">
        <v>346276</v>
      </c>
      <c r="D4" s="145" t="s">
        <v>177</v>
      </c>
      <c r="E4" s="145" t="s">
        <v>104</v>
      </c>
      <c r="F4" s="199">
        <v>45719</v>
      </c>
      <c r="J4" s="320"/>
      <c r="K4" s="321"/>
      <c r="L4" s="321"/>
      <c r="M4" s="322"/>
      <c r="N4" s="319"/>
    </row>
    <row r="5" spans="1:14" ht="15.75" thickBot="1" x14ac:dyDescent="0.3">
      <c r="A5" s="194"/>
      <c r="B5" s="146"/>
      <c r="C5" s="146"/>
      <c r="D5" s="147"/>
      <c r="E5" s="147"/>
      <c r="F5" s="200"/>
      <c r="J5" s="320"/>
      <c r="K5" s="321"/>
      <c r="L5" s="321"/>
      <c r="M5" s="322"/>
      <c r="N5" s="319"/>
    </row>
    <row r="6" spans="1:14" ht="15.75" thickBot="1" x14ac:dyDescent="0.3">
      <c r="A6" s="191" t="s">
        <v>3</v>
      </c>
      <c r="B6" s="148"/>
      <c r="C6" s="148"/>
      <c r="D6" s="151"/>
      <c r="E6" s="151"/>
      <c r="F6" s="197"/>
      <c r="J6" s="320"/>
      <c r="K6" s="321"/>
      <c r="L6" s="321"/>
      <c r="M6" s="322"/>
      <c r="N6" s="324"/>
    </row>
    <row r="7" spans="1:14" ht="15.75" thickBot="1" x14ac:dyDescent="0.3">
      <c r="A7" s="195"/>
      <c r="B7" s="152"/>
      <c r="C7" s="152"/>
      <c r="D7" s="153"/>
      <c r="E7" s="153"/>
      <c r="F7" s="201"/>
      <c r="J7" s="320"/>
      <c r="K7" s="321"/>
      <c r="L7" s="321"/>
      <c r="M7" s="322"/>
      <c r="N7" s="324"/>
    </row>
    <row r="8" spans="1:14" ht="15.75" thickBot="1" x14ac:dyDescent="0.3">
      <c r="A8" s="191" t="s">
        <v>4</v>
      </c>
      <c r="B8" s="148">
        <f>SUM(C9)</f>
        <v>1153600</v>
      </c>
      <c r="C8" s="148"/>
      <c r="D8" s="151"/>
      <c r="E8" s="151"/>
      <c r="F8" s="197"/>
      <c r="J8" s="320"/>
      <c r="K8" s="321"/>
      <c r="L8" s="321"/>
      <c r="M8" s="322"/>
      <c r="N8" s="324"/>
    </row>
    <row r="9" spans="1:14" ht="15.75" thickBot="1" x14ac:dyDescent="0.3">
      <c r="A9" s="195"/>
      <c r="B9" s="152"/>
      <c r="C9" s="152">
        <v>1153600</v>
      </c>
      <c r="D9" s="153" t="s">
        <v>245</v>
      </c>
      <c r="E9" s="153" t="s">
        <v>67</v>
      </c>
      <c r="F9" s="201" t="s">
        <v>244</v>
      </c>
      <c r="J9" s="320"/>
      <c r="K9" s="321"/>
      <c r="L9" s="321"/>
      <c r="M9" s="322"/>
      <c r="N9" s="324"/>
    </row>
    <row r="10" spans="1:14" ht="15.75" thickBot="1" x14ac:dyDescent="0.3">
      <c r="A10" s="191" t="s">
        <v>5</v>
      </c>
      <c r="B10" s="148">
        <f>SUM(C11)</f>
        <v>286000</v>
      </c>
      <c r="C10" s="148"/>
      <c r="D10" s="151"/>
      <c r="E10" s="151"/>
      <c r="F10" s="197"/>
      <c r="J10" s="320"/>
      <c r="K10" s="321"/>
      <c r="L10" s="321"/>
      <c r="M10" s="322"/>
      <c r="N10" s="324"/>
    </row>
    <row r="11" spans="1:14" ht="15.75" thickBot="1" x14ac:dyDescent="0.3">
      <c r="A11" s="195"/>
      <c r="B11" s="152"/>
      <c r="C11" s="152">
        <v>286000</v>
      </c>
      <c r="D11" s="153" t="s">
        <v>180</v>
      </c>
      <c r="E11" s="153" t="s">
        <v>67</v>
      </c>
      <c r="F11" s="202">
        <v>45742</v>
      </c>
      <c r="J11" s="319"/>
      <c r="K11" s="319"/>
      <c r="L11" s="319"/>
      <c r="M11" s="319"/>
      <c r="N11" s="319"/>
    </row>
    <row r="12" spans="1:14" ht="15.75" thickBot="1" x14ac:dyDescent="0.3">
      <c r="A12" s="191" t="s">
        <v>6</v>
      </c>
      <c r="B12" s="148"/>
      <c r="C12" s="148"/>
      <c r="D12" s="151"/>
      <c r="E12" s="151"/>
      <c r="F12" s="197"/>
    </row>
    <row r="13" spans="1:14" ht="15.75" thickBot="1" x14ac:dyDescent="0.3">
      <c r="A13" s="195"/>
      <c r="B13" s="152"/>
      <c r="C13" s="152"/>
      <c r="D13" s="153"/>
      <c r="E13" s="153"/>
      <c r="F13" s="201"/>
    </row>
    <row r="14" spans="1:14" ht="15.75" thickBot="1" x14ac:dyDescent="0.3">
      <c r="A14" s="191" t="s">
        <v>7</v>
      </c>
      <c r="B14" s="148"/>
      <c r="C14" s="148"/>
      <c r="D14" s="151"/>
      <c r="E14" s="151"/>
      <c r="F14" s="197"/>
    </row>
    <row r="15" spans="1:14" ht="15.75" thickBot="1" x14ac:dyDescent="0.3">
      <c r="A15" s="195"/>
      <c r="B15" s="152"/>
      <c r="C15" s="152"/>
      <c r="D15" s="153"/>
      <c r="E15" s="153"/>
      <c r="F15" s="201"/>
    </row>
    <row r="16" spans="1:14" ht="15.75" thickBot="1" x14ac:dyDescent="0.3">
      <c r="A16" s="191" t="s">
        <v>8</v>
      </c>
      <c r="B16" s="148"/>
      <c r="C16" s="148"/>
      <c r="D16" s="151"/>
      <c r="E16" s="151"/>
      <c r="F16" s="197"/>
    </row>
    <row r="17" spans="1:6" ht="15.75" thickBot="1" x14ac:dyDescent="0.3">
      <c r="A17" s="195"/>
      <c r="B17" s="152"/>
      <c r="C17" s="152"/>
      <c r="D17" s="153"/>
      <c r="E17" s="153"/>
      <c r="F17" s="201"/>
    </row>
    <row r="18" spans="1:6" ht="15.75" thickBot="1" x14ac:dyDescent="0.3">
      <c r="A18" s="191" t="s">
        <v>9</v>
      </c>
      <c r="B18" s="148">
        <f>SUM(C19:C32)</f>
        <v>28266500</v>
      </c>
      <c r="C18" s="148"/>
      <c r="D18" s="151"/>
      <c r="E18" s="151"/>
      <c r="F18" s="197"/>
    </row>
    <row r="19" spans="1:6" x14ac:dyDescent="0.25">
      <c r="A19" s="192"/>
      <c r="B19" s="149"/>
      <c r="C19" s="149">
        <v>3000000</v>
      </c>
      <c r="D19" s="150" t="s">
        <v>170</v>
      </c>
      <c r="E19" s="150" t="s">
        <v>67</v>
      </c>
      <c r="F19" s="198">
        <v>45329</v>
      </c>
    </row>
    <row r="20" spans="1:6" x14ac:dyDescent="0.25">
      <c r="A20" s="193"/>
      <c r="B20" s="144"/>
      <c r="C20" s="144">
        <v>6591250</v>
      </c>
      <c r="D20" s="145" t="s">
        <v>171</v>
      </c>
      <c r="E20" s="145" t="s">
        <v>67</v>
      </c>
      <c r="F20" s="199">
        <v>45356</v>
      </c>
    </row>
    <row r="21" spans="1:6" x14ac:dyDescent="0.25">
      <c r="A21" s="193"/>
      <c r="B21" s="144"/>
      <c r="C21" s="144">
        <v>6591250</v>
      </c>
      <c r="D21" s="145" t="s">
        <v>172</v>
      </c>
      <c r="E21" s="145" t="s">
        <v>67</v>
      </c>
      <c r="F21" s="199">
        <v>45357</v>
      </c>
    </row>
    <row r="22" spans="1:6" x14ac:dyDescent="0.25">
      <c r="A22" s="194"/>
      <c r="B22" s="146"/>
      <c r="C22" s="146">
        <v>5900000</v>
      </c>
      <c r="D22" s="147" t="s">
        <v>173</v>
      </c>
      <c r="E22" s="147" t="s">
        <v>67</v>
      </c>
      <c r="F22" s="203">
        <v>45440</v>
      </c>
    </row>
    <row r="23" spans="1:6" x14ac:dyDescent="0.25">
      <c r="A23" s="195"/>
      <c r="B23" s="152"/>
      <c r="C23" s="152">
        <v>3750000</v>
      </c>
      <c r="D23" s="153" t="s">
        <v>179</v>
      </c>
      <c r="E23" s="153" t="s">
        <v>67</v>
      </c>
      <c r="F23" s="202">
        <v>45700</v>
      </c>
    </row>
    <row r="24" spans="1:6" x14ac:dyDescent="0.25">
      <c r="A24" s="195"/>
      <c r="B24" s="152"/>
      <c r="C24" s="152">
        <v>376000</v>
      </c>
      <c r="D24" s="153" t="s">
        <v>198</v>
      </c>
      <c r="E24" s="153" t="s">
        <v>99</v>
      </c>
      <c r="F24" s="202">
        <v>45811</v>
      </c>
    </row>
    <row r="25" spans="1:6" x14ac:dyDescent="0.25">
      <c r="A25" s="195"/>
      <c r="B25" s="152"/>
      <c r="C25" s="152">
        <v>1029000</v>
      </c>
      <c r="D25" s="153" t="s">
        <v>219</v>
      </c>
      <c r="E25" s="153" t="s">
        <v>67</v>
      </c>
      <c r="F25" s="202">
        <v>45862</v>
      </c>
    </row>
    <row r="26" spans="1:6" x14ac:dyDescent="0.25">
      <c r="A26" s="195"/>
      <c r="B26" s="152"/>
      <c r="C26" s="152">
        <v>1029000</v>
      </c>
      <c r="D26" s="153" t="s">
        <v>220</v>
      </c>
      <c r="E26" s="153" t="s">
        <v>67</v>
      </c>
      <c r="F26" s="202" t="s">
        <v>225</v>
      </c>
    </row>
    <row r="27" spans="1:6" x14ac:dyDescent="0.25">
      <c r="A27" s="195"/>
      <c r="B27" s="152"/>
      <c r="C27" s="152"/>
      <c r="D27" s="153"/>
      <c r="E27" s="153"/>
      <c r="F27" s="202"/>
    </row>
    <row r="28" spans="1:6" x14ac:dyDescent="0.25">
      <c r="A28" s="195"/>
      <c r="B28" s="152"/>
      <c r="C28" s="152"/>
      <c r="D28" s="153"/>
      <c r="E28" s="153"/>
      <c r="F28" s="202"/>
    </row>
    <row r="29" spans="1:6" x14ac:dyDescent="0.25">
      <c r="A29" s="195"/>
      <c r="B29" s="152"/>
      <c r="C29" s="152"/>
      <c r="D29" s="153"/>
      <c r="E29" s="153"/>
      <c r="F29" s="202"/>
    </row>
    <row r="30" spans="1:6" x14ac:dyDescent="0.25">
      <c r="A30" s="195"/>
      <c r="B30" s="152"/>
      <c r="C30" s="152"/>
      <c r="D30" s="153"/>
      <c r="E30" s="153"/>
      <c r="F30" s="202"/>
    </row>
    <row r="31" spans="1:6" x14ac:dyDescent="0.25">
      <c r="A31" s="195"/>
      <c r="B31" s="152"/>
      <c r="C31" s="152"/>
      <c r="D31" s="153"/>
      <c r="E31" s="153"/>
      <c r="F31" s="202"/>
    </row>
    <row r="32" spans="1:6" ht="15.75" thickBot="1" x14ac:dyDescent="0.3">
      <c r="A32" s="195"/>
      <c r="B32" s="152"/>
      <c r="C32" s="152"/>
      <c r="D32" s="153"/>
      <c r="E32" s="153"/>
      <c r="F32" s="202"/>
    </row>
    <row r="33" spans="1:6" ht="15.75" thickBot="1" x14ac:dyDescent="0.3">
      <c r="A33" s="191" t="s">
        <v>10</v>
      </c>
      <c r="B33" s="148"/>
      <c r="C33" s="148"/>
      <c r="D33" s="151"/>
      <c r="E33" s="151"/>
      <c r="F33" s="197"/>
    </row>
    <row r="34" spans="1:6" ht="15.75" thickBot="1" x14ac:dyDescent="0.3">
      <c r="A34" s="195"/>
      <c r="B34" s="152"/>
      <c r="C34" s="152"/>
      <c r="D34" s="153"/>
      <c r="E34" s="153"/>
      <c r="F34" s="201"/>
    </row>
    <row r="35" spans="1:6" ht="15.75" thickBot="1" x14ac:dyDescent="0.3">
      <c r="A35" s="191" t="s">
        <v>11</v>
      </c>
      <c r="B35" s="148"/>
      <c r="C35" s="148"/>
      <c r="D35" s="151"/>
      <c r="E35" s="151"/>
      <c r="F35" s="197"/>
    </row>
    <row r="36" spans="1:6" ht="15.75" thickBot="1" x14ac:dyDescent="0.3">
      <c r="A36" s="195"/>
      <c r="B36" s="152"/>
      <c r="C36" s="152"/>
      <c r="D36" s="153"/>
      <c r="E36" s="153"/>
      <c r="F36" s="201"/>
    </row>
    <row r="37" spans="1:6" ht="15.75" thickBot="1" x14ac:dyDescent="0.3">
      <c r="A37" s="191" t="s">
        <v>12</v>
      </c>
      <c r="B37" s="148"/>
      <c r="C37" s="148"/>
      <c r="D37" s="151"/>
      <c r="E37" s="151"/>
      <c r="F37" s="197"/>
    </row>
    <row r="38" spans="1:6" ht="15.75" thickBot="1" x14ac:dyDescent="0.3">
      <c r="A38" s="195"/>
      <c r="B38" s="152"/>
      <c r="C38" s="152"/>
      <c r="D38" s="153"/>
      <c r="E38" s="153"/>
      <c r="F38" s="201"/>
    </row>
    <row r="39" spans="1:6" ht="15.75" thickBot="1" x14ac:dyDescent="0.3">
      <c r="A39" s="191" t="s">
        <v>13</v>
      </c>
      <c r="B39" s="148"/>
      <c r="C39" s="148"/>
      <c r="D39" s="151"/>
      <c r="E39" s="151"/>
      <c r="F39" s="197"/>
    </row>
    <row r="40" spans="1:6" ht="15.75" thickBot="1" x14ac:dyDescent="0.3">
      <c r="A40" s="195"/>
      <c r="B40" s="152"/>
      <c r="C40" s="152"/>
      <c r="D40" s="153"/>
      <c r="E40" s="153"/>
      <c r="F40" s="201"/>
    </row>
    <row r="41" spans="1:6" ht="15.75" thickBot="1" x14ac:dyDescent="0.3">
      <c r="A41" s="191" t="s">
        <v>14</v>
      </c>
      <c r="B41" s="148"/>
      <c r="C41" s="148"/>
      <c r="D41" s="151"/>
      <c r="E41" s="151"/>
      <c r="F41" s="197"/>
    </row>
    <row r="42" spans="1:6" ht="15.75" thickBot="1" x14ac:dyDescent="0.3">
      <c r="A42" s="195"/>
      <c r="B42" s="152"/>
      <c r="C42" s="152"/>
      <c r="D42" s="153"/>
      <c r="E42" s="153"/>
      <c r="F42" s="201"/>
    </row>
    <row r="43" spans="1:6" ht="15.75" thickBot="1" x14ac:dyDescent="0.3">
      <c r="A43" s="191" t="s">
        <v>15</v>
      </c>
      <c r="B43" s="148">
        <f>SUM(C44)</f>
        <v>157005</v>
      </c>
      <c r="C43" s="148"/>
      <c r="D43" s="151"/>
      <c r="E43" s="151"/>
      <c r="F43" s="197"/>
    </row>
    <row r="44" spans="1:6" ht="15.75" thickBot="1" x14ac:dyDescent="0.3">
      <c r="A44" s="195"/>
      <c r="B44" s="152"/>
      <c r="C44" s="144">
        <v>157005</v>
      </c>
      <c r="D44" s="145" t="s">
        <v>175</v>
      </c>
      <c r="E44" s="145" t="s">
        <v>99</v>
      </c>
      <c r="F44" s="199">
        <v>45497</v>
      </c>
    </row>
    <row r="45" spans="1:6" ht="15.75" thickBot="1" x14ac:dyDescent="0.3">
      <c r="A45" s="191" t="s">
        <v>105</v>
      </c>
      <c r="B45" s="156">
        <f>SUM(C46:C59)</f>
        <v>79881111</v>
      </c>
      <c r="C45" s="157"/>
      <c r="D45" s="158"/>
      <c r="E45" s="158"/>
      <c r="F45" s="204"/>
    </row>
    <row r="46" spans="1:6" x14ac:dyDescent="0.25">
      <c r="A46" s="192"/>
      <c r="B46" s="149"/>
      <c r="C46" s="149">
        <v>4500000</v>
      </c>
      <c r="D46" s="150" t="s">
        <v>166</v>
      </c>
      <c r="E46" s="150" t="s">
        <v>67</v>
      </c>
      <c r="F46" s="198">
        <v>45131</v>
      </c>
    </row>
    <row r="47" spans="1:6" x14ac:dyDescent="0.25">
      <c r="A47" s="193"/>
      <c r="B47" s="144"/>
      <c r="C47" s="144">
        <v>5748000</v>
      </c>
      <c r="D47" s="145" t="s">
        <v>167</v>
      </c>
      <c r="E47" s="145" t="s">
        <v>67</v>
      </c>
      <c r="F47" s="199">
        <v>45113</v>
      </c>
    </row>
    <row r="48" spans="1:6" x14ac:dyDescent="0.25">
      <c r="A48" s="193"/>
      <c r="B48" s="144"/>
      <c r="C48" s="144">
        <v>17915334</v>
      </c>
      <c r="D48" s="145" t="s">
        <v>168</v>
      </c>
      <c r="E48" s="145" t="s">
        <v>67</v>
      </c>
      <c r="F48" s="199">
        <v>45113</v>
      </c>
    </row>
    <row r="49" spans="1:6" x14ac:dyDescent="0.25">
      <c r="A49" s="193"/>
      <c r="B49" s="144"/>
      <c r="C49" s="144">
        <v>1022160</v>
      </c>
      <c r="D49" s="145" t="s">
        <v>169</v>
      </c>
      <c r="E49" s="145" t="s">
        <v>67</v>
      </c>
      <c r="F49" s="199">
        <v>45265</v>
      </c>
    </row>
    <row r="50" spans="1:6" x14ac:dyDescent="0.25">
      <c r="A50" s="193"/>
      <c r="B50" s="144"/>
      <c r="C50" s="144">
        <v>12503000</v>
      </c>
      <c r="D50" s="145" t="s">
        <v>174</v>
      </c>
      <c r="E50" s="145" t="s">
        <v>67</v>
      </c>
      <c r="F50" s="199">
        <v>45482</v>
      </c>
    </row>
    <row r="51" spans="1:6" x14ac:dyDescent="0.25">
      <c r="A51" s="193"/>
      <c r="B51" s="144"/>
      <c r="C51" s="144">
        <v>2544896</v>
      </c>
      <c r="D51" s="144" t="s">
        <v>176</v>
      </c>
      <c r="E51" s="145" t="s">
        <v>67</v>
      </c>
      <c r="F51" s="199">
        <v>45709</v>
      </c>
    </row>
    <row r="52" spans="1:6" x14ac:dyDescent="0.25">
      <c r="A52" s="193"/>
      <c r="B52" s="144"/>
      <c r="C52" s="144">
        <v>168000</v>
      </c>
      <c r="D52" s="145" t="s">
        <v>181</v>
      </c>
      <c r="E52" s="145" t="s">
        <v>99</v>
      </c>
      <c r="F52" s="199">
        <v>45757</v>
      </c>
    </row>
    <row r="53" spans="1:6" x14ac:dyDescent="0.25">
      <c r="A53" s="195"/>
      <c r="B53" s="152"/>
      <c r="C53" s="152">
        <v>2544896</v>
      </c>
      <c r="D53" s="153" t="s">
        <v>182</v>
      </c>
      <c r="E53" s="153" t="s">
        <v>67</v>
      </c>
      <c r="F53" s="202">
        <v>45776</v>
      </c>
    </row>
    <row r="54" spans="1:6" x14ac:dyDescent="0.25">
      <c r="A54" s="195"/>
      <c r="B54" s="152"/>
      <c r="C54" s="152">
        <v>1469350</v>
      </c>
      <c r="D54" s="153" t="s">
        <v>199</v>
      </c>
      <c r="E54" s="153" t="s">
        <v>104</v>
      </c>
      <c r="F54" s="202">
        <v>45834</v>
      </c>
    </row>
    <row r="55" spans="1:6" x14ac:dyDescent="0.25">
      <c r="A55" s="195"/>
      <c r="B55" s="152"/>
      <c r="C55" s="327">
        <v>24000000</v>
      </c>
      <c r="D55" s="326" t="s">
        <v>221</v>
      </c>
      <c r="E55" s="326" t="s">
        <v>67</v>
      </c>
      <c r="F55" s="322" t="s">
        <v>226</v>
      </c>
    </row>
    <row r="56" spans="1:6" x14ac:dyDescent="0.25">
      <c r="A56" s="195"/>
      <c r="B56" s="152"/>
      <c r="C56" s="327">
        <v>3637525</v>
      </c>
      <c r="D56" s="326" t="s">
        <v>222</v>
      </c>
      <c r="E56" s="326" t="s">
        <v>67</v>
      </c>
      <c r="F56" s="322" t="s">
        <v>225</v>
      </c>
    </row>
    <row r="57" spans="1:6" x14ac:dyDescent="0.25">
      <c r="A57" s="195"/>
      <c r="B57" s="152"/>
      <c r="C57" s="327">
        <v>1327950</v>
      </c>
      <c r="D57" s="326" t="s">
        <v>223</v>
      </c>
      <c r="E57" s="326" t="s">
        <v>67</v>
      </c>
      <c r="F57" s="322" t="s">
        <v>227</v>
      </c>
    </row>
    <row r="58" spans="1:6" x14ac:dyDescent="0.25">
      <c r="A58" s="195"/>
      <c r="B58" s="152"/>
      <c r="C58" s="327">
        <v>877652</v>
      </c>
      <c r="D58" s="326" t="s">
        <v>224</v>
      </c>
      <c r="E58" s="326" t="s">
        <v>67</v>
      </c>
      <c r="F58" s="322" t="s">
        <v>227</v>
      </c>
    </row>
    <row r="59" spans="1:6" x14ac:dyDescent="0.25">
      <c r="A59" s="195"/>
      <c r="B59" s="152"/>
      <c r="C59" s="327">
        <v>1622348</v>
      </c>
      <c r="D59" s="326" t="s">
        <v>224</v>
      </c>
      <c r="E59" s="326" t="s">
        <v>99</v>
      </c>
      <c r="F59" s="322" t="s">
        <v>227</v>
      </c>
    </row>
    <row r="60" spans="1:6" x14ac:dyDescent="0.25">
      <c r="A60" s="195"/>
      <c r="B60" s="152"/>
      <c r="C60" s="152"/>
      <c r="D60" s="153"/>
      <c r="E60" s="325"/>
      <c r="F60" s="202"/>
    </row>
    <row r="61" spans="1:6" x14ac:dyDescent="0.25">
      <c r="A61" s="195"/>
      <c r="B61" s="152"/>
      <c r="C61" s="152"/>
      <c r="D61" s="153"/>
      <c r="E61" s="153"/>
      <c r="F61" s="202"/>
    </row>
    <row r="62" spans="1:6" x14ac:dyDescent="0.25">
      <c r="A62" s="195"/>
      <c r="B62" s="152"/>
      <c r="C62" s="152"/>
      <c r="D62" s="153"/>
      <c r="E62" s="153"/>
      <c r="F62" s="202"/>
    </row>
    <row r="63" spans="1:6" x14ac:dyDescent="0.25">
      <c r="A63" s="195"/>
      <c r="B63" s="152"/>
      <c r="C63" s="152"/>
      <c r="D63" s="153"/>
      <c r="E63" s="153"/>
      <c r="F63" s="202"/>
    </row>
    <row r="64" spans="1:6" x14ac:dyDescent="0.25">
      <c r="A64" s="195"/>
      <c r="B64" s="152"/>
      <c r="C64" s="152"/>
      <c r="D64" s="153"/>
      <c r="E64" s="153"/>
      <c r="F64" s="202"/>
    </row>
    <row r="65" spans="1:6" ht="15.75" thickBot="1" x14ac:dyDescent="0.3">
      <c r="A65" s="195"/>
      <c r="B65" s="152"/>
      <c r="C65" s="152"/>
      <c r="D65" s="153"/>
      <c r="E65" s="153"/>
      <c r="F65" s="202"/>
    </row>
    <row r="66" spans="1:6" ht="15.75" thickBot="1" x14ac:dyDescent="0.3">
      <c r="A66" s="191" t="s">
        <v>17</v>
      </c>
      <c r="B66" s="148"/>
      <c r="C66" s="148"/>
      <c r="D66" s="151"/>
      <c r="E66" s="151"/>
      <c r="F66" s="197"/>
    </row>
    <row r="67" spans="1:6" ht="15.75" thickBot="1" x14ac:dyDescent="0.3">
      <c r="A67" s="195"/>
      <c r="B67" s="152"/>
      <c r="C67" s="152"/>
      <c r="D67" s="153"/>
      <c r="E67" s="153"/>
      <c r="F67" s="201"/>
    </row>
    <row r="68" spans="1:6" ht="15.75" thickBot="1" x14ac:dyDescent="0.3">
      <c r="A68" s="191" t="s">
        <v>18</v>
      </c>
      <c r="B68" s="148"/>
      <c r="C68" s="148"/>
      <c r="D68" s="151"/>
      <c r="E68" s="151"/>
      <c r="F68" s="197"/>
    </row>
    <row r="69" spans="1:6" ht="15.75" thickBot="1" x14ac:dyDescent="0.3">
      <c r="A69" s="195"/>
      <c r="B69" s="152"/>
      <c r="C69" s="152"/>
      <c r="D69" s="153"/>
      <c r="E69" s="153"/>
      <c r="F69" s="201"/>
    </row>
    <row r="70" spans="1:6" ht="15.75" thickBot="1" x14ac:dyDescent="0.3">
      <c r="A70" s="196" t="s">
        <v>165</v>
      </c>
      <c r="B70" s="154"/>
      <c r="C70" s="154"/>
      <c r="D70" s="155"/>
      <c r="E70" s="155"/>
      <c r="F70" s="205"/>
    </row>
    <row r="71" spans="1:6" ht="15.75" thickBot="1" x14ac:dyDescent="0.3">
      <c r="A71" s="196"/>
      <c r="B71" s="154"/>
      <c r="C71" s="154"/>
      <c r="D71" s="155"/>
      <c r="E71" s="155"/>
      <c r="F71" s="205"/>
    </row>
    <row r="72" spans="1:6" ht="30.75" thickBot="1" x14ac:dyDescent="0.3">
      <c r="A72" s="196" t="s">
        <v>242</v>
      </c>
      <c r="B72" s="154">
        <f>SUM(C73)</f>
        <v>69907</v>
      </c>
      <c r="C72" s="154"/>
      <c r="D72" s="155"/>
      <c r="E72" s="155"/>
      <c r="F72" s="205"/>
    </row>
    <row r="73" spans="1:6" ht="15.75" thickBot="1" x14ac:dyDescent="0.3">
      <c r="A73" s="329"/>
      <c r="B73" s="148"/>
      <c r="C73" s="148">
        <v>69907</v>
      </c>
      <c r="D73" s="330" t="s">
        <v>243</v>
      </c>
      <c r="E73" s="151" t="s">
        <v>75</v>
      </c>
      <c r="F73" s="331" t="s">
        <v>244</v>
      </c>
    </row>
    <row r="74" spans="1:6" ht="30.75" thickBot="1" x14ac:dyDescent="0.3">
      <c r="A74" s="196" t="s">
        <v>250</v>
      </c>
      <c r="B74" s="154">
        <f>SUM(C75)</f>
        <v>7000000</v>
      </c>
      <c r="C74" s="154"/>
      <c r="D74" s="155"/>
      <c r="E74" s="155"/>
      <c r="F74" s="205"/>
    </row>
    <row r="75" spans="1:6" x14ac:dyDescent="0.25">
      <c r="A75" s="196"/>
      <c r="B75" s="154"/>
      <c r="C75" s="154">
        <v>7000000</v>
      </c>
      <c r="D75" s="332" t="s">
        <v>251</v>
      </c>
      <c r="E75" s="155" t="s">
        <v>104</v>
      </c>
      <c r="F75" s="333">
        <v>45894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621b0a64-1740-43cc-8d88-4540d3487556}" enabled="0" method="" siteId="{621b0a64-1740-43cc-8d88-4540d348755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FY24 APPORTIONMENT</vt:lpstr>
      <vt:lpstr>FY25 APPORTIONMENT</vt:lpstr>
      <vt:lpstr>FUNDS LAPSING TABLE</vt:lpstr>
      <vt:lpstr>OBLIGATION (PROJECT BREAKDOWN)</vt:lpstr>
      <vt:lpstr>FTA Transfer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Mishra, Anmol@DOT</dc:creator>
  <cp:lastModifiedBy>Lee, Alyssa D@DOT</cp:lastModifiedBy>
  <cp:lastPrinted>2024-11-14T22:23:29Z</cp:lastPrinted>
  <dcterms:created xsi:type="dcterms:W3CDTF">2024-11-14T22:21:20Z</dcterms:created>
  <dcterms:modified xsi:type="dcterms:W3CDTF">2025-09-16T22:31:32Z</dcterms:modified>
</cp:coreProperties>
</file>