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19-20\HIP Reports\FFY 2017-18 HIP Funding\FFY 2017-18 HIP Balance Reports\June 2020\"/>
    </mc:Choice>
  </mc:AlternateContent>
  <xr:revisionPtr revIDLastSave="0" documentId="8_{56D6A107-27C5-4F0D-A0B5-B29CE836FAC1}" xr6:coauthVersionLast="41" xr6:coauthVersionMax="41" xr10:uidLastSave="{00000000-0000-0000-0000-000000000000}"/>
  <bookViews>
    <workbookView xWindow="28680" yWindow="-120" windowWidth="29040" windowHeight="15840" xr2:uid="{B63DF2B0-6E60-47A4-BE3F-A2942146F70F}"/>
  </bookViews>
  <sheets>
    <sheet name="FFY 2017-18 HIP Funds" sheetId="1" r:id="rId1"/>
  </sheets>
  <externalReferences>
    <externalReference r:id="rId2"/>
    <externalReference r:id="rId3"/>
  </externalReferences>
  <definedNames>
    <definedName name="_xlnm.Print_Area" localSheetId="0">'FFY 2017-18 HIP Funds'!$A$1:$N$92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" l="1"/>
  <c r="E60" i="1"/>
  <c r="I60" i="1" l="1"/>
  <c r="H11" i="1" l="1"/>
  <c r="K11" i="1" l="1"/>
  <c r="J12" i="1"/>
  <c r="L12" i="1" s="1"/>
  <c r="E28" i="1" l="1"/>
  <c r="J50" i="1" l="1"/>
  <c r="L50" i="1" s="1"/>
  <c r="D50" i="1"/>
  <c r="F50" i="1" s="1"/>
  <c r="J47" i="1"/>
  <c r="D47" i="1"/>
  <c r="F47" i="1" s="1"/>
  <c r="K46" i="1"/>
  <c r="E46" i="1"/>
  <c r="J45" i="1"/>
  <c r="L45" i="1" s="1"/>
  <c r="D45" i="1"/>
  <c r="F45" i="1" s="1"/>
  <c r="K40" i="1"/>
  <c r="E40" i="1"/>
  <c r="K36" i="1"/>
  <c r="E36" i="1"/>
  <c r="J35" i="1"/>
  <c r="L35" i="1" s="1"/>
  <c r="K31" i="1"/>
  <c r="E31" i="1"/>
  <c r="J29" i="1"/>
  <c r="L29" i="1" s="1"/>
  <c r="D28" i="1"/>
  <c r="F28" i="1" s="1"/>
  <c r="K26" i="1"/>
  <c r="E26" i="1"/>
  <c r="J21" i="1"/>
  <c r="L21" i="1" s="1"/>
  <c r="D21" i="1"/>
  <c r="F21" i="1" s="1"/>
  <c r="K20" i="1"/>
  <c r="E20" i="1"/>
  <c r="J18" i="1"/>
  <c r="L18" i="1" s="1"/>
  <c r="D18" i="1"/>
  <c r="F18" i="1" s="1"/>
  <c r="K4" i="1"/>
  <c r="K85" i="1" s="1"/>
  <c r="E4" i="1"/>
  <c r="N3" i="1"/>
  <c r="L3" i="1"/>
  <c r="K3" i="1"/>
  <c r="F3" i="1"/>
  <c r="N18" i="1" l="1"/>
  <c r="N45" i="1"/>
  <c r="N21" i="1"/>
  <c r="N50" i="1"/>
  <c r="L47" i="1"/>
  <c r="N47" i="1" s="1"/>
  <c r="E85" i="1"/>
  <c r="K19" i="1"/>
  <c r="E19" i="1"/>
  <c r="J84" i="1" l="1"/>
  <c r="L84" i="1" s="1"/>
  <c r="D84" i="1"/>
  <c r="F84" i="1" s="1"/>
  <c r="J83" i="1"/>
  <c r="L83" i="1" s="1"/>
  <c r="D83" i="1"/>
  <c r="F83" i="1" s="1"/>
  <c r="J82" i="1"/>
  <c r="L82" i="1" s="1"/>
  <c r="D82" i="1"/>
  <c r="F82" i="1" s="1"/>
  <c r="J81" i="1"/>
  <c r="L81" i="1" s="1"/>
  <c r="D81" i="1"/>
  <c r="F81" i="1" s="1"/>
  <c r="J80" i="1"/>
  <c r="L80" i="1" s="1"/>
  <c r="D80" i="1"/>
  <c r="F80" i="1" s="1"/>
  <c r="J79" i="1"/>
  <c r="L79" i="1" s="1"/>
  <c r="D79" i="1"/>
  <c r="F79" i="1" s="1"/>
  <c r="J78" i="1"/>
  <c r="L78" i="1" s="1"/>
  <c r="D78" i="1"/>
  <c r="F78" i="1" s="1"/>
  <c r="J77" i="1"/>
  <c r="L77" i="1" s="1"/>
  <c r="D77" i="1"/>
  <c r="F77" i="1" s="1"/>
  <c r="J76" i="1"/>
  <c r="L76" i="1" s="1"/>
  <c r="D76" i="1"/>
  <c r="F76" i="1" s="1"/>
  <c r="J75" i="1"/>
  <c r="L75" i="1" s="1"/>
  <c r="D75" i="1"/>
  <c r="F75" i="1" s="1"/>
  <c r="I74" i="1"/>
  <c r="J74" i="1" s="1"/>
  <c r="L74" i="1" s="1"/>
  <c r="C74" i="1"/>
  <c r="D74" i="1" s="1"/>
  <c r="F74" i="1" s="1"/>
  <c r="J73" i="1"/>
  <c r="L73" i="1" s="1"/>
  <c r="C73" i="1"/>
  <c r="D73" i="1" s="1"/>
  <c r="F73" i="1" s="1"/>
  <c r="I72" i="1"/>
  <c r="J72" i="1" s="1"/>
  <c r="L72" i="1" s="1"/>
  <c r="C72" i="1"/>
  <c r="D72" i="1" s="1"/>
  <c r="F72" i="1" s="1"/>
  <c r="J71" i="1"/>
  <c r="L71" i="1" s="1"/>
  <c r="D71" i="1"/>
  <c r="F71" i="1" s="1"/>
  <c r="I70" i="1"/>
  <c r="J70" i="1" s="1"/>
  <c r="L70" i="1" s="1"/>
  <c r="D70" i="1"/>
  <c r="F70" i="1" s="1"/>
  <c r="J69" i="1"/>
  <c r="L69" i="1" s="1"/>
  <c r="D69" i="1"/>
  <c r="F69" i="1" s="1"/>
  <c r="J68" i="1"/>
  <c r="L68" i="1" s="1"/>
  <c r="D68" i="1"/>
  <c r="F68" i="1" s="1"/>
  <c r="J67" i="1"/>
  <c r="L67" i="1" s="1"/>
  <c r="D67" i="1"/>
  <c r="F67" i="1" s="1"/>
  <c r="I66" i="1"/>
  <c r="J66" i="1" s="1"/>
  <c r="L66" i="1" s="1"/>
  <c r="D66" i="1"/>
  <c r="F66" i="1" s="1"/>
  <c r="J65" i="1"/>
  <c r="L65" i="1" s="1"/>
  <c r="D65" i="1"/>
  <c r="F65" i="1" s="1"/>
  <c r="J64" i="1"/>
  <c r="L64" i="1" s="1"/>
  <c r="D64" i="1"/>
  <c r="F64" i="1" s="1"/>
  <c r="J63" i="1"/>
  <c r="L63" i="1" s="1"/>
  <c r="D63" i="1"/>
  <c r="F63" i="1" s="1"/>
  <c r="J62" i="1"/>
  <c r="L62" i="1" s="1"/>
  <c r="D62" i="1"/>
  <c r="F62" i="1" s="1"/>
  <c r="J61" i="1"/>
  <c r="L61" i="1" s="1"/>
  <c r="D61" i="1"/>
  <c r="F61" i="1" s="1"/>
  <c r="J60" i="1"/>
  <c r="L60" i="1" s="1"/>
  <c r="C60" i="1"/>
  <c r="D60" i="1" s="1"/>
  <c r="F60" i="1" s="1"/>
  <c r="J59" i="1"/>
  <c r="L59" i="1" s="1"/>
  <c r="D59" i="1"/>
  <c r="F59" i="1" s="1"/>
  <c r="J58" i="1"/>
  <c r="L58" i="1" s="1"/>
  <c r="D58" i="1"/>
  <c r="F58" i="1" s="1"/>
  <c r="J57" i="1"/>
  <c r="L57" i="1" s="1"/>
  <c r="D57" i="1"/>
  <c r="F57" i="1" s="1"/>
  <c r="J56" i="1"/>
  <c r="L56" i="1" s="1"/>
  <c r="D56" i="1"/>
  <c r="F56" i="1" s="1"/>
  <c r="J55" i="1"/>
  <c r="L55" i="1" s="1"/>
  <c r="D55" i="1"/>
  <c r="F55" i="1" s="1"/>
  <c r="J54" i="1"/>
  <c r="L54" i="1" s="1"/>
  <c r="D54" i="1"/>
  <c r="F54" i="1" s="1"/>
  <c r="J53" i="1"/>
  <c r="L53" i="1" s="1"/>
  <c r="D53" i="1"/>
  <c r="F53" i="1" s="1"/>
  <c r="J52" i="1"/>
  <c r="L52" i="1" s="1"/>
  <c r="D52" i="1"/>
  <c r="F52" i="1" s="1"/>
  <c r="J51" i="1"/>
  <c r="L51" i="1" s="1"/>
  <c r="D51" i="1"/>
  <c r="F51" i="1" s="1"/>
  <c r="J49" i="1"/>
  <c r="L49" i="1" s="1"/>
  <c r="D49" i="1"/>
  <c r="F49" i="1" s="1"/>
  <c r="J48" i="1"/>
  <c r="D48" i="1"/>
  <c r="I46" i="1"/>
  <c r="H46" i="1"/>
  <c r="C46" i="1"/>
  <c r="B46" i="1"/>
  <c r="J44" i="1"/>
  <c r="L44" i="1" s="1"/>
  <c r="D44" i="1"/>
  <c r="F44" i="1" s="1"/>
  <c r="J43" i="1"/>
  <c r="L43" i="1" s="1"/>
  <c r="D43" i="1"/>
  <c r="F43" i="1" s="1"/>
  <c r="J42" i="1"/>
  <c r="L42" i="1" s="1"/>
  <c r="D42" i="1"/>
  <c r="F42" i="1" s="1"/>
  <c r="I41" i="1"/>
  <c r="J41" i="1" s="1"/>
  <c r="D41" i="1"/>
  <c r="H40" i="1"/>
  <c r="C40" i="1"/>
  <c r="B40" i="1"/>
  <c r="J39" i="1"/>
  <c r="C39" i="1"/>
  <c r="J38" i="1"/>
  <c r="C38" i="1"/>
  <c r="B38" i="1"/>
  <c r="I37" i="1"/>
  <c r="J37" i="1" s="1"/>
  <c r="D37" i="1"/>
  <c r="F37" i="1" s="1"/>
  <c r="H36" i="1"/>
  <c r="D35" i="1"/>
  <c r="F35" i="1" s="1"/>
  <c r="N35" i="1" s="1"/>
  <c r="J34" i="1"/>
  <c r="L34" i="1" s="1"/>
  <c r="C34" i="1"/>
  <c r="B34" i="1"/>
  <c r="B31" i="1" s="1"/>
  <c r="J33" i="1"/>
  <c r="L33" i="1" s="1"/>
  <c r="C33" i="1"/>
  <c r="D33" i="1" s="1"/>
  <c r="I32" i="1"/>
  <c r="D32" i="1"/>
  <c r="F32" i="1" s="1"/>
  <c r="H31" i="1"/>
  <c r="J30" i="1"/>
  <c r="L30" i="1" s="1"/>
  <c r="D30" i="1"/>
  <c r="F30" i="1" s="1"/>
  <c r="D29" i="1"/>
  <c r="F29" i="1" s="1"/>
  <c r="N29" i="1" s="1"/>
  <c r="J28" i="1"/>
  <c r="L28" i="1" s="1"/>
  <c r="N28" i="1" s="1"/>
  <c r="J27" i="1"/>
  <c r="D27" i="1"/>
  <c r="I26" i="1"/>
  <c r="H26" i="1"/>
  <c r="C26" i="1"/>
  <c r="B26" i="1"/>
  <c r="J25" i="1"/>
  <c r="L25" i="1" s="1"/>
  <c r="D25" i="1"/>
  <c r="F25" i="1" s="1"/>
  <c r="J24" i="1"/>
  <c r="L24" i="1" s="1"/>
  <c r="D24" i="1"/>
  <c r="F24" i="1" s="1"/>
  <c r="J23" i="1"/>
  <c r="L23" i="1" s="1"/>
  <c r="D23" i="1"/>
  <c r="F23" i="1" s="1"/>
  <c r="J22" i="1"/>
  <c r="B22" i="1"/>
  <c r="I20" i="1"/>
  <c r="H20" i="1"/>
  <c r="C20" i="1"/>
  <c r="J17" i="1"/>
  <c r="L17" i="1" s="1"/>
  <c r="J16" i="1"/>
  <c r="L16" i="1" s="1"/>
  <c r="I15" i="1"/>
  <c r="J15" i="1" s="1"/>
  <c r="L15" i="1" s="1"/>
  <c r="I14" i="1"/>
  <c r="J14" i="1" s="1"/>
  <c r="L14" i="1" s="1"/>
  <c r="I13" i="1"/>
  <c r="C11" i="1"/>
  <c r="B11" i="1"/>
  <c r="J10" i="1"/>
  <c r="L10" i="1" s="1"/>
  <c r="C10" i="1"/>
  <c r="D10" i="1" s="1"/>
  <c r="F10" i="1" s="1"/>
  <c r="J9" i="1"/>
  <c r="L9" i="1" s="1"/>
  <c r="C9" i="1"/>
  <c r="D9" i="1" s="1"/>
  <c r="F9" i="1" s="1"/>
  <c r="J8" i="1"/>
  <c r="L8" i="1" s="1"/>
  <c r="C8" i="1"/>
  <c r="D8" i="1" s="1"/>
  <c r="F8" i="1" s="1"/>
  <c r="J7" i="1"/>
  <c r="L7" i="1" s="1"/>
  <c r="C7" i="1"/>
  <c r="D7" i="1" s="1"/>
  <c r="F7" i="1" s="1"/>
  <c r="J6" i="1"/>
  <c r="L6" i="1" s="1"/>
  <c r="C6" i="1"/>
  <c r="I5" i="1"/>
  <c r="H4" i="1"/>
  <c r="B4" i="1"/>
  <c r="J3" i="1"/>
  <c r="I3" i="1"/>
  <c r="D3" i="1"/>
  <c r="I2" i="1"/>
  <c r="N30" i="1" l="1"/>
  <c r="N9" i="1"/>
  <c r="D11" i="1"/>
  <c r="F11" i="1" s="1"/>
  <c r="N24" i="1"/>
  <c r="N44" i="1"/>
  <c r="N49" i="1"/>
  <c r="N78" i="1"/>
  <c r="N82" i="1"/>
  <c r="N42" i="1"/>
  <c r="N52" i="1"/>
  <c r="N56" i="1"/>
  <c r="N64" i="1"/>
  <c r="N68" i="1"/>
  <c r="N76" i="1"/>
  <c r="N80" i="1"/>
  <c r="N84" i="1"/>
  <c r="N7" i="1"/>
  <c r="C4" i="1"/>
  <c r="I11" i="1"/>
  <c r="J5" i="1"/>
  <c r="L5" i="1" s="1"/>
  <c r="I4" i="1"/>
  <c r="N74" i="1"/>
  <c r="J26" i="1"/>
  <c r="L27" i="1"/>
  <c r="L26" i="1" s="1"/>
  <c r="N66" i="1"/>
  <c r="N70" i="1"/>
  <c r="N10" i="1"/>
  <c r="N25" i="1"/>
  <c r="F41" i="1"/>
  <c r="F40" i="1" s="1"/>
  <c r="D40" i="1"/>
  <c r="N51" i="1"/>
  <c r="N55" i="1"/>
  <c r="N59" i="1"/>
  <c r="N63" i="1"/>
  <c r="N67" i="1"/>
  <c r="N71" i="1"/>
  <c r="N75" i="1"/>
  <c r="N79" i="1"/>
  <c r="N83" i="1"/>
  <c r="L22" i="1"/>
  <c r="L20" i="1" s="1"/>
  <c r="J20" i="1"/>
  <c r="N8" i="1"/>
  <c r="N23" i="1"/>
  <c r="N43" i="1"/>
  <c r="D46" i="1"/>
  <c r="F48" i="1"/>
  <c r="N53" i="1"/>
  <c r="N57" i="1"/>
  <c r="N61" i="1"/>
  <c r="N65" i="1"/>
  <c r="N69" i="1"/>
  <c r="N73" i="1"/>
  <c r="N77" i="1"/>
  <c r="N81" i="1"/>
  <c r="D26" i="1"/>
  <c r="F27" i="1"/>
  <c r="N54" i="1"/>
  <c r="N58" i="1"/>
  <c r="N62" i="1"/>
  <c r="L48" i="1"/>
  <c r="L46" i="1" s="1"/>
  <c r="J46" i="1"/>
  <c r="N72" i="1"/>
  <c r="F33" i="1"/>
  <c r="J36" i="1"/>
  <c r="L37" i="1"/>
  <c r="J40" i="1"/>
  <c r="L41" i="1"/>
  <c r="J32" i="1"/>
  <c r="L32" i="1" s="1"/>
  <c r="I31" i="1"/>
  <c r="N60" i="1"/>
  <c r="D38" i="1"/>
  <c r="D22" i="1"/>
  <c r="B20" i="1"/>
  <c r="C31" i="1"/>
  <c r="C36" i="1"/>
  <c r="D34" i="1"/>
  <c r="F34" i="1" s="1"/>
  <c r="N34" i="1" s="1"/>
  <c r="H19" i="1"/>
  <c r="D39" i="1"/>
  <c r="F39" i="1" s="1"/>
  <c r="N39" i="1" s="1"/>
  <c r="H85" i="1"/>
  <c r="I36" i="1"/>
  <c r="D6" i="1"/>
  <c r="D4" i="1" s="1"/>
  <c r="J13" i="1"/>
  <c r="J11" i="1" s="1"/>
  <c r="I40" i="1"/>
  <c r="B36" i="1"/>
  <c r="J4" i="1" l="1"/>
  <c r="L13" i="1"/>
  <c r="L11" i="1" s="1"/>
  <c r="N11" i="1" s="1"/>
  <c r="N48" i="1"/>
  <c r="N46" i="1" s="1"/>
  <c r="F46" i="1"/>
  <c r="C19" i="1"/>
  <c r="I19" i="1"/>
  <c r="B19" i="1"/>
  <c r="D20" i="1"/>
  <c r="F22" i="1"/>
  <c r="N27" i="1"/>
  <c r="N26" i="1" s="1"/>
  <c r="F26" i="1"/>
  <c r="N41" i="1"/>
  <c r="N40" i="1" s="1"/>
  <c r="L40" i="1"/>
  <c r="D36" i="1"/>
  <c r="F38" i="1"/>
  <c r="L36" i="1"/>
  <c r="N37" i="1"/>
  <c r="N32" i="1"/>
  <c r="L31" i="1"/>
  <c r="N5" i="1"/>
  <c r="L4" i="1"/>
  <c r="N33" i="1"/>
  <c r="F31" i="1"/>
  <c r="F6" i="1"/>
  <c r="J31" i="1"/>
  <c r="J19" i="1" s="1"/>
  <c r="D31" i="1"/>
  <c r="C85" i="1"/>
  <c r="I85" i="1"/>
  <c r="B85" i="1"/>
  <c r="D19" i="1" l="1"/>
  <c r="L19" i="1"/>
  <c r="N31" i="1"/>
  <c r="L85" i="1"/>
  <c r="N22" i="1"/>
  <c r="N20" i="1" s="1"/>
  <c r="F20" i="1"/>
  <c r="J85" i="1"/>
  <c r="N38" i="1"/>
  <c r="N36" i="1" s="1"/>
  <c r="F36" i="1"/>
  <c r="N6" i="1"/>
  <c r="N4" i="1" s="1"/>
  <c r="F4" i="1"/>
  <c r="D85" i="1"/>
  <c r="F19" i="1" l="1"/>
  <c r="N85" i="1"/>
  <c r="N19" i="1"/>
  <c r="F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Siu, Peggy Y@DOT</author>
    <author>Flores, John T@DOT</author>
  </authors>
  <commentList>
    <comment ref="D34" authorId="0" shapeId="0" xr:uid="{D2928B26-E752-4715-90DE-6652E0E46184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$909,406; therefore, need to do a $1 adjustment to the balance.</t>
        </r>
      </text>
    </comment>
    <comment ref="D38" authorId="0" shapeId="0" xr:uid="{4FB62FEF-06A3-4310-A3B9-C75CEE3BDF86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$1,535,978; therefore, need to do a $1 adjustment to the balance.</t>
        </r>
      </text>
    </comment>
    <comment ref="B85" authorId="1" shapeId="0" xr:uid="{2E5FD70D-3074-4747-9D6F-24BBD5E63195}">
      <text>
        <r>
          <rPr>
            <b/>
            <sz val="9"/>
            <color indexed="81"/>
            <rFont val="Tahoma"/>
            <family val="2"/>
          </rPr>
          <t>Flores, John T@DOT:</t>
        </r>
        <r>
          <rPr>
            <sz val="9"/>
            <color indexed="81"/>
            <rFont val="Tahoma"/>
            <family val="2"/>
          </rPr>
          <t xml:space="preserve">
Total Z005 amount in W10A = $79,116,178 which includes $24 Reno UZA (for a Net $79,116,154 to match Programming's).  Find solution for "Reno" funds!!!!!</t>
        </r>
      </text>
    </comment>
  </commentList>
</comments>
</file>

<file path=xl/sharedStrings.xml><?xml version="1.0" encoding="utf-8"?>
<sst xmlns="http://schemas.openxmlformats.org/spreadsheetml/2006/main" count="100" uniqueCount="90">
  <si>
    <t>MPO/RTPA/County</t>
  </si>
  <si>
    <t>Z005</t>
  </si>
  <si>
    <t>September 30, 2019</t>
  </si>
  <si>
    <t>Z006 &amp; Z007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</si>
  <si>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</si>
  <si>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</si>
  <si>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</si>
  <si>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</si>
  <si>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</si>
  <si>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</si>
  <si>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</si>
  <si>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</si>
  <si>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</si>
  <si>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</si>
  <si>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</si>
  <si>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</si>
  <si>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</si>
  <si>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</si>
  <si>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r>
      <rPr>
        <b/>
        <sz val="12"/>
        <rFont val="Arial Narrow"/>
        <family val="2"/>
      </rPr>
      <t>TRPA</t>
    </r>
    <r>
      <rPr>
        <sz val="12"/>
        <rFont val="Arial Narrow"/>
        <family val="2"/>
      </rPr>
      <t xml:space="preserve"> (South Lake Tahoe, CA-NV)</t>
    </r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</si>
  <si>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</si>
  <si>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</si>
  <si>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</si>
  <si>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</si>
  <si>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</si>
  <si>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</si>
  <si>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</si>
  <si>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</si>
  <si>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</si>
  <si>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</si>
  <si>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</si>
  <si>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</si>
  <si>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</si>
  <si>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</si>
  <si>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</si>
  <si>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</si>
  <si>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</si>
  <si>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</si>
  <si>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</si>
  <si>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</si>
  <si>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</si>
  <si>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</si>
  <si>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</si>
  <si>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</si>
  <si>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</si>
  <si>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</si>
  <si>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</si>
  <si>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</si>
  <si>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</si>
  <si>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</si>
  <si>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</si>
  <si>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</si>
  <si>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</si>
  <si>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</si>
  <si>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</si>
  <si>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</si>
  <si>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</si>
  <si>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</si>
  <si>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</si>
  <si>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</si>
  <si>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</si>
  <si>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</si>
  <si>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</si>
  <si>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</si>
  <si>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</si>
  <si>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</si>
  <si>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</si>
  <si>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</si>
  <si>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</si>
  <si>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</si>
  <si>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</si>
  <si>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</si>
  <si>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</si>
  <si>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</si>
  <si>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</si>
  <si>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</si>
  <si>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</si>
  <si>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</si>
  <si>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</si>
  <si>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</si>
  <si>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 xml:space="preserve">   For details, please see Programming's June 4, 2018 document.</t>
  </si>
  <si>
    <t>Balance
HIP Sub allocation Large UZA
(Pop &gt;200K)</t>
  </si>
  <si>
    <t>HIP Sub allocation
Rest of State
(Pop &lt;200K)</t>
  </si>
  <si>
    <t>Balance
HIP Sub allocation
Rest of State
(Pop &lt;200K)</t>
  </si>
  <si>
    <t>LA-Long Beach-Anaheim</t>
  </si>
  <si>
    <t>HIP Sub allocation Large UZA
(Pop &gt;200K)</t>
  </si>
  <si>
    <t>Total Balance
HIP Funds
(Lapse September 30, 2021)</t>
  </si>
  <si>
    <t>* This format and amounts based on Caltrans' Division of Transportation Programming's June 4, 2018 Highway Infrastructure Program (HIP) FFY 2018 Distribution of Apportionments.</t>
  </si>
  <si>
    <t>*** Reno UZA = $24 --- Need "Reno" to be reviewed and discussed.</t>
  </si>
  <si>
    <t>Obligation Through</t>
  </si>
  <si>
    <t>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</si>
</sst>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"/>
      <family val="2"/>
    </font>
    <font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Fill="1"/>
    <xf numFmtId="165" fontId="2" fillId="0" borderId="0" xfId="1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42" fontId="4" fillId="4" borderId="5" xfId="0" applyNumberFormat="1" applyFont="1" applyFill="1" applyBorder="1" applyAlignment="1">
      <alignment horizontal="right" vertical="center"/>
    </xf>
    <xf numFmtId="42" fontId="4" fillId="4" borderId="8" xfId="0" applyNumberFormat="1" applyFont="1" applyFill="1" applyBorder="1" applyAlignment="1">
      <alignment horizontal="right" vertical="center"/>
    </xf>
    <xf numFmtId="42" fontId="4" fillId="3" borderId="5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2" borderId="9" xfId="0" applyFont="1" applyFill="1" applyBorder="1" applyAlignment="1" applyProtection="1">
      <alignment horizontal="left" indent="2"/>
    </xf>
    <xf numFmtId="42" fontId="7" fillId="2" borderId="7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 vertical="center"/>
    </xf>
    <xf numFmtId="44" fontId="7" fillId="0" borderId="7" xfId="0" applyNumberFormat="1" applyFont="1" applyFill="1" applyBorder="1" applyAlignment="1">
      <alignment horizontal="center"/>
    </xf>
    <xf numFmtId="42" fontId="7" fillId="3" borderId="7" xfId="0" applyNumberFormat="1" applyFont="1" applyFill="1" applyBorder="1" applyAlignment="1">
      <alignment horizontal="right"/>
    </xf>
    <xf numFmtId="42" fontId="7" fillId="0" borderId="7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0" applyFont="1" applyFill="1" applyBorder="1"/>
    <xf numFmtId="0" fontId="3" fillId="4" borderId="9" xfId="0" applyFont="1" applyFill="1" applyBorder="1" applyAlignment="1" applyProtection="1">
      <alignment vertical="center"/>
    </xf>
    <xf numFmtId="42" fontId="4" fillId="4" borderId="7" xfId="0" applyNumberFormat="1" applyFont="1" applyFill="1" applyBorder="1" applyAlignment="1">
      <alignment horizontal="right" vertical="center"/>
    </xf>
    <xf numFmtId="42" fontId="4" fillId="4" borderId="10" xfId="0" applyNumberFormat="1" applyFont="1" applyFill="1" applyBorder="1" applyAlignment="1">
      <alignment horizontal="right" vertical="center"/>
    </xf>
    <xf numFmtId="42" fontId="4" fillId="3" borderId="7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37" fontId="8" fillId="0" borderId="7" xfId="0" applyNumberFormat="1" applyFont="1" applyFill="1" applyBorder="1" applyAlignment="1" applyProtection="1">
      <alignment horizontal="right" vertical="center"/>
    </xf>
    <xf numFmtId="37" fontId="8" fillId="5" borderId="7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left" indent="2"/>
    </xf>
    <xf numFmtId="0" fontId="6" fillId="6" borderId="9" xfId="0" applyFont="1" applyFill="1" applyBorder="1" applyAlignment="1">
      <alignment vertical="center"/>
    </xf>
    <xf numFmtId="42" fontId="4" fillId="6" borderId="7" xfId="0" applyNumberFormat="1" applyFont="1" applyFill="1" applyBorder="1" applyAlignment="1">
      <alignment horizontal="right" vertical="center"/>
    </xf>
    <xf numFmtId="42" fontId="4" fillId="6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vertical="center" wrapText="1"/>
    </xf>
    <xf numFmtId="42" fontId="2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Alignment="1">
      <alignment vertical="center"/>
    </xf>
    <xf numFmtId="0" fontId="3" fillId="7" borderId="9" xfId="0" applyFont="1" applyFill="1" applyBorder="1" applyAlignment="1">
      <alignment wrapText="1"/>
    </xf>
    <xf numFmtId="42" fontId="4" fillId="7" borderId="7" xfId="0" applyNumberFormat="1" applyFont="1" applyFill="1" applyBorder="1" applyAlignment="1">
      <alignment horizontal="right"/>
    </xf>
    <xf numFmtId="42" fontId="4" fillId="7" borderId="10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center" wrapText="1"/>
    </xf>
    <xf numFmtId="42" fontId="4" fillId="3" borderId="7" xfId="0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8" borderId="0" xfId="0" applyFont="1" applyFill="1" applyAlignment="1"/>
    <xf numFmtId="0" fontId="6" fillId="2" borderId="9" xfId="0" applyFont="1" applyFill="1" applyBorder="1" applyAlignment="1" applyProtection="1">
      <alignment horizontal="left" wrapText="1" indent="2"/>
    </xf>
    <xf numFmtId="0" fontId="6" fillId="2" borderId="9" xfId="0" applyFont="1" applyFill="1" applyBorder="1" applyAlignment="1">
      <alignment horizontal="left" wrapText="1" indent="2"/>
    </xf>
    <xf numFmtId="0" fontId="2" fillId="8" borderId="0" xfId="0" applyFont="1" applyFill="1"/>
    <xf numFmtId="0" fontId="3" fillId="7" borderId="9" xfId="0" applyFont="1" applyFill="1" applyBorder="1" applyAlignment="1" applyProtection="1">
      <alignment wrapText="1"/>
    </xf>
    <xf numFmtId="42" fontId="2" fillId="0" borderId="7" xfId="0" applyNumberFormat="1" applyFont="1" applyFill="1" applyBorder="1" applyAlignment="1">
      <alignment horizontal="center"/>
    </xf>
    <xf numFmtId="0" fontId="4" fillId="7" borderId="9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horizontal="left" wrapText="1"/>
    </xf>
    <xf numFmtId="42" fontId="7" fillId="0" borderId="7" xfId="0" applyNumberFormat="1" applyFont="1" applyFill="1" applyBorder="1" applyAlignment="1">
      <alignment horizontal="right"/>
    </xf>
    <xf numFmtId="0" fontId="6" fillId="2" borderId="9" xfId="0" applyFont="1" applyFill="1" applyBorder="1" applyAlignment="1" applyProtection="1">
      <alignment horizontal="left" wrapText="1"/>
    </xf>
    <xf numFmtId="42" fontId="9" fillId="0" borderId="7" xfId="0" applyNumberFormat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left" wrapText="1" indent="2"/>
    </xf>
    <xf numFmtId="42" fontId="6" fillId="0" borderId="7" xfId="0" applyNumberFormat="1" applyFont="1" applyFill="1" applyBorder="1" applyAlignment="1">
      <alignment horizontal="right"/>
    </xf>
    <xf numFmtId="42" fontId="6" fillId="3" borderId="7" xfId="0" applyNumberFormat="1" applyFont="1" applyFill="1" applyBorder="1" applyAlignment="1">
      <alignment horizontal="right"/>
    </xf>
    <xf numFmtId="165" fontId="8" fillId="0" borderId="0" xfId="1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165" fontId="2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Fill="1"/>
    <xf numFmtId="44" fontId="7" fillId="0" borderId="0" xfId="0" applyNumberFormat="1" applyFont="1" applyFill="1"/>
    <xf numFmtId="164" fontId="7" fillId="0" borderId="0" xfId="0" applyNumberFormat="1" applyFont="1" applyFill="1"/>
    <xf numFmtId="42" fontId="7" fillId="0" borderId="0" xfId="0" applyNumberFormat="1" applyFont="1" applyFill="1"/>
    <xf numFmtId="166" fontId="7" fillId="0" borderId="0" xfId="0" applyNumberFormat="1" applyFont="1" applyFill="1"/>
    <xf numFmtId="165" fontId="7" fillId="0" borderId="0" xfId="1" applyNumberFormat="1" applyFont="1" applyFill="1"/>
    <xf numFmtId="0" fontId="7" fillId="2" borderId="0" xfId="0" applyFont="1" applyFill="1"/>
    <xf numFmtId="164" fontId="11" fillId="0" borderId="0" xfId="0" applyNumberFormat="1" applyFont="1" applyFill="1"/>
    <xf numFmtId="164" fontId="12" fillId="9" borderId="0" xfId="0" applyNumberFormat="1" applyFont="1" applyFill="1"/>
    <xf numFmtId="164" fontId="7" fillId="9" borderId="0" xfId="0" applyNumberFormat="1" applyFont="1" applyFill="1"/>
    <xf numFmtId="164" fontId="7" fillId="2" borderId="0" xfId="0" applyNumberFormat="1" applyFont="1" applyFill="1"/>
    <xf numFmtId="164" fontId="12" fillId="0" borderId="0" xfId="0" applyNumberFormat="1" applyFont="1" applyFill="1"/>
    <xf numFmtId="49" fontId="3" fillId="5" borderId="2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4" fillId="5" borderId="5" xfId="0" quotePrefix="1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2" fontId="4" fillId="5" borderId="7" xfId="0" applyNumberFormat="1" applyFont="1" applyFill="1" applyBorder="1" applyAlignment="1">
      <alignment horizontal="right" vertical="center"/>
    </xf>
    <xf numFmtId="42" fontId="7" fillId="2" borderId="5" xfId="0" applyNumberFormat="1" applyFont="1" applyFill="1" applyBorder="1" applyAlignment="1">
      <alignment horizontal="right"/>
    </xf>
    <xf numFmtId="42" fontId="4" fillId="6" borderId="5" xfId="0" applyNumberFormat="1" applyFont="1" applyFill="1" applyBorder="1" applyAlignment="1">
      <alignment horizontal="right" vertical="center"/>
    </xf>
    <xf numFmtId="42" fontId="4" fillId="7" borderId="8" xfId="0" applyNumberFormat="1" applyFont="1" applyFill="1" applyBorder="1" applyAlignment="1">
      <alignment horizontal="right"/>
    </xf>
    <xf numFmtId="42" fontId="4" fillId="7" borderId="5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/>
    </xf>
    <xf numFmtId="42" fontId="9" fillId="0" borderId="5" xfId="0" applyNumberFormat="1" applyFont="1" applyFill="1" applyBorder="1" applyAlignment="1">
      <alignment horizontal="right"/>
    </xf>
    <xf numFmtId="42" fontId="6" fillId="0" borderId="5" xfId="0" applyNumberFormat="1" applyFont="1" applyFill="1" applyBorder="1" applyAlignment="1">
      <alignment horizontal="right"/>
    </xf>
    <xf numFmtId="42" fontId="7" fillId="7" borderId="1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vertical="center" wrapText="1"/>
    </xf>
    <xf numFmtId="42" fontId="4" fillId="6" borderId="10" xfId="0" applyNumberFormat="1" applyFont="1" applyFill="1" applyBorder="1" applyAlignment="1">
      <alignment horizontal="right" vertical="center"/>
    </xf>
    <xf numFmtId="0" fontId="6" fillId="6" borderId="9" xfId="0" applyFont="1" applyFill="1" applyBorder="1" applyAlignment="1" applyProtection="1">
      <alignment horizontal="left" wrapText="1" indent="2"/>
    </xf>
    <xf numFmtId="42" fontId="7" fillId="6" borderId="7" xfId="0" applyNumberFormat="1" applyFont="1" applyFill="1" applyBorder="1" applyAlignment="1">
      <alignment horizontal="right"/>
    </xf>
    <xf numFmtId="42" fontId="7" fillId="6" borderId="5" xfId="0" applyNumberFormat="1" applyFont="1" applyFill="1" applyBorder="1" applyAlignment="1">
      <alignment horizontal="right"/>
    </xf>
    <xf numFmtId="42" fontId="7" fillId="6" borderId="7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42" fontId="4" fillId="10" borderId="7" xfId="0" applyNumberFormat="1" applyFont="1" applyFill="1" applyBorder="1" applyAlignment="1">
      <alignment horizontal="right" vertical="center"/>
    </xf>
    <xf numFmtId="42" fontId="4" fillId="5" borderId="10" xfId="0" applyNumberFormat="1" applyFont="1" applyFill="1" applyBorder="1" applyAlignment="1">
      <alignment horizontal="right" vertical="center"/>
    </xf>
    <xf numFmtId="42" fontId="9" fillId="2" borderId="5" xfId="0" applyNumberFormat="1" applyFont="1" applyFill="1" applyBorder="1" applyAlignment="1">
      <alignment horizontal="right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1" borderId="5" xfId="0" quotePrefix="1" applyNumberFormat="1" applyFont="1" applyFill="1" applyBorder="1" applyAlignment="1">
      <alignment horizontal="center" vertical="center" wrapText="1"/>
    </xf>
    <xf numFmtId="42" fontId="4" fillId="11" borderId="7" xfId="0" applyNumberFormat="1" applyFont="1" applyFill="1" applyBorder="1" applyAlignment="1">
      <alignment horizontal="right" vertical="center"/>
    </xf>
    <xf numFmtId="42" fontId="3" fillId="4" borderId="7" xfId="0" applyNumberFormat="1" applyFont="1" applyFill="1" applyBorder="1" applyAlignment="1">
      <alignment horizontal="right" vertical="center"/>
    </xf>
    <xf numFmtId="42" fontId="6" fillId="0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Resource%20Management/Subvention%20Management/monthly%20balance%20reports/FY%2018-19/FFY%202018%20&amp;%202019%20HIP%20Funding/FFY%202018%20HIP%20Activity%20Reports/FFY%202018%20HIP%20September%2030,%202019%20Activity%20Repor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Resource%20Management/Subvention%20Management/monthly%20balance%20reports/FY%2019-20/HIP%20Reports/FFY%202017-18%20HIP%20Funding/FFY%202018%20HIP%20January%2031,2020%20Activity%20Repor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Y 2017-18 HIP Summary"/>
      <sheetName val="Sep '19 HIP"/>
      <sheetName val="Aug '19 HIP"/>
      <sheetName val="Jul '19 HIP"/>
      <sheetName val="Jun '19 HIP"/>
      <sheetName val="May '19 HIP"/>
      <sheetName val="Apr '19 HIP"/>
      <sheetName val="Mar '19 HIP"/>
      <sheetName val="Feb '19 HIP"/>
      <sheetName val="Jan '19 HIP"/>
      <sheetName val="Dec '18 HIP"/>
      <sheetName val="Nov '18 HIP"/>
      <sheetName val="Oct '18 HIP"/>
    </sheetNames>
    <sheetDataSet>
      <sheetData sheetId="0" refreshError="1"/>
      <sheetData sheetId="1" refreshError="1">
        <row r="5">
          <cell r="K5">
            <v>89128</v>
          </cell>
        </row>
        <row r="6">
          <cell r="K6">
            <v>684545</v>
          </cell>
        </row>
        <row r="7">
          <cell r="K7">
            <v>909406</v>
          </cell>
        </row>
        <row r="8">
          <cell r="K8">
            <v>975203</v>
          </cell>
        </row>
        <row r="9">
          <cell r="K9">
            <v>6395519</v>
          </cell>
        </row>
        <row r="10">
          <cell r="K10">
            <v>1513870</v>
          </cell>
        </row>
        <row r="12">
          <cell r="K12">
            <v>548913</v>
          </cell>
        </row>
        <row r="13">
          <cell r="K13">
            <v>342000</v>
          </cell>
        </row>
        <row r="14">
          <cell r="K14">
            <v>175067</v>
          </cell>
        </row>
        <row r="16">
          <cell r="K16">
            <v>1406049</v>
          </cell>
        </row>
        <row r="17">
          <cell r="K17">
            <v>11974</v>
          </cell>
        </row>
      </sheetData>
      <sheetData sheetId="2" refreshError="1">
        <row r="5">
          <cell r="K5">
            <v>-315106</v>
          </cell>
        </row>
        <row r="6">
          <cell r="K6">
            <v>129000</v>
          </cell>
        </row>
        <row r="7">
          <cell r="K7">
            <v>337660</v>
          </cell>
        </row>
      </sheetData>
      <sheetData sheetId="3" refreshError="1">
        <row r="5">
          <cell r="F5">
            <v>778250</v>
          </cell>
        </row>
        <row r="7">
          <cell r="F7">
            <v>200000</v>
          </cell>
        </row>
        <row r="8">
          <cell r="F8">
            <v>202827</v>
          </cell>
        </row>
      </sheetData>
      <sheetData sheetId="4" refreshError="1">
        <row r="5">
          <cell r="F5">
            <v>730604</v>
          </cell>
        </row>
        <row r="6">
          <cell r="F6">
            <v>811121</v>
          </cell>
        </row>
        <row r="7">
          <cell r="F7">
            <v>1620943</v>
          </cell>
        </row>
        <row r="8">
          <cell r="F8">
            <v>4380183</v>
          </cell>
        </row>
        <row r="9">
          <cell r="F9">
            <v>8634631</v>
          </cell>
        </row>
        <row r="10">
          <cell r="F10">
            <v>337214</v>
          </cell>
        </row>
        <row r="11">
          <cell r="F11">
            <v>7780786</v>
          </cell>
        </row>
        <row r="13">
          <cell r="F13">
            <v>2602368</v>
          </cell>
        </row>
      </sheetData>
      <sheetData sheetId="5" refreshError="1">
        <row r="6">
          <cell r="H6">
            <v>3757557</v>
          </cell>
        </row>
        <row r="8">
          <cell r="F8">
            <v>216034</v>
          </cell>
        </row>
        <row r="9">
          <cell r="F9">
            <v>47000</v>
          </cell>
        </row>
        <row r="11">
          <cell r="F11">
            <v>245755</v>
          </cell>
        </row>
      </sheetData>
      <sheetData sheetId="6" refreshError="1">
        <row r="5">
          <cell r="E5">
            <v>237000</v>
          </cell>
        </row>
      </sheetData>
      <sheetData sheetId="7" refreshError="1">
        <row r="5">
          <cell r="E5">
            <v>400000</v>
          </cell>
        </row>
      </sheetData>
      <sheetData sheetId="8" refreshError="1"/>
      <sheetData sheetId="9" refreshError="1"/>
      <sheetData sheetId="10" refreshError="1">
        <row r="7">
          <cell r="E7">
            <v>32462</v>
          </cell>
        </row>
      </sheetData>
      <sheetData sheetId="11" refreshError="1">
        <row r="5">
          <cell r="E5">
            <v>299999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 FFY 2017-18"/>
      <sheetName val="Jan '20"/>
      <sheetName val="Dec '19"/>
      <sheetName val="Nov '19"/>
      <sheetName val="Oct '19 "/>
    </sheetNames>
    <sheetDataSet>
      <sheetData sheetId="0" refreshError="1"/>
      <sheetData sheetId="1" refreshError="1">
        <row r="7">
          <cell r="F7">
            <v>67000</v>
          </cell>
        </row>
      </sheetData>
      <sheetData sheetId="2" refreshError="1">
        <row r="5">
          <cell r="F5">
            <v>2300000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3F5F-488B-49D1-9B50-561A8F4FDFB6}">
  <dimension ref="A1:RZ97"/>
  <sheetViews>
    <sheetView showGridLines="0" tabSelected="1" zoomScale="87" zoomScaleNormal="87" zoomScaleSheetLayoutView="87" workbookViewId="0">
      <pane ySplit="3" topLeftCell="A4" activePane="bottomLeft" state="frozen"/>
      <selection pane="bottomLeft"/>
    </sheetView>
  </sheetViews>
  <sheetFormatPr defaultColWidth="9.1796875" defaultRowHeight="15" customHeight="1" x14ac:dyDescent="0.35"/>
  <cols>
    <col min="1" max="1" width="40.7265625" style="1" customWidth="1"/>
    <col min="2" max="6" width="20.7265625" style="2" customWidth="1"/>
    <col min="7" max="7" width="5.7265625" style="2" customWidth="1"/>
    <col min="8" max="9" width="20.7265625" style="2" customWidth="1"/>
    <col min="10" max="12" width="20.7265625" style="3" customWidth="1"/>
    <col min="13" max="13" width="5.7265625" style="2" customWidth="1"/>
    <col min="14" max="14" width="25.7265625" style="3" customWidth="1"/>
    <col min="15" max="15" width="17.54296875" style="4" bestFit="1" customWidth="1"/>
    <col min="16" max="16" width="15.81640625" style="3" bestFit="1" customWidth="1"/>
    <col min="17" max="17" width="9.26953125" style="3" bestFit="1" customWidth="1"/>
    <col min="18" max="494" width="9.1796875" style="3"/>
    <col min="495" max="16384" width="9.1796875" style="1"/>
  </cols>
  <sheetData>
    <row r="1" spans="1:494" ht="30" customHeight="1" x14ac:dyDescent="0.35"/>
    <row r="2" spans="1:494" s="9" customFormat="1" ht="70" customHeight="1" x14ac:dyDescent="0.35">
      <c r="A2" s="83" t="s">
        <v>0</v>
      </c>
      <c r="B2" s="84" t="s">
        <v>84</v>
      </c>
      <c r="C2" s="84" t="s">
        <v>88</v>
      </c>
      <c r="D2" s="85" t="s">
        <v>80</v>
      </c>
      <c r="E2" s="114" t="s">
        <v>88</v>
      </c>
      <c r="F2" s="108" t="s">
        <v>80</v>
      </c>
      <c r="G2" s="5"/>
      <c r="H2" s="84" t="s">
        <v>81</v>
      </c>
      <c r="I2" s="84" t="str">
        <f>C2</f>
        <v>Obligation Through</v>
      </c>
      <c r="J2" s="84" t="s">
        <v>82</v>
      </c>
      <c r="K2" s="114" t="s">
        <v>88</v>
      </c>
      <c r="L2" s="107" t="s">
        <v>82</v>
      </c>
      <c r="M2" s="5"/>
      <c r="N2" s="107" t="s">
        <v>85</v>
      </c>
      <c r="O2" s="6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</row>
    <row r="3" spans="1:494" s="9" customFormat="1" ht="50.15" customHeight="1" x14ac:dyDescent="0.35">
      <c r="A3" s="86"/>
      <c r="B3" s="87" t="s">
        <v>1</v>
      </c>
      <c r="C3" s="88" t="s">
        <v>2</v>
      </c>
      <c r="D3" s="89" t="str">
        <f>C3</f>
        <v>September 30, 2019</v>
      </c>
      <c r="E3" s="115" t="s">
        <v>89</v>
      </c>
      <c r="F3" s="109" t="str">
        <f>E3</f>
        <v>June 30, 2020</v>
      </c>
      <c r="G3" s="10"/>
      <c r="H3" s="87" t="s">
        <v>3</v>
      </c>
      <c r="I3" s="90" t="str">
        <f>C3</f>
        <v>September 30, 2019</v>
      </c>
      <c r="J3" s="90" t="str">
        <f>C3</f>
        <v>September 30, 2019</v>
      </c>
      <c r="K3" s="115" t="str">
        <f>E3</f>
        <v>June 30, 2020</v>
      </c>
      <c r="L3" s="110" t="str">
        <f>E3</f>
        <v>June 30, 2020</v>
      </c>
      <c r="M3" s="10"/>
      <c r="N3" s="110" t="str">
        <f>E3</f>
        <v>June 30, 2020</v>
      </c>
      <c r="O3" s="6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</row>
    <row r="4" spans="1:494" s="18" customFormat="1" ht="25.5" customHeight="1" x14ac:dyDescent="0.35">
      <c r="A4" s="11" t="s">
        <v>4</v>
      </c>
      <c r="B4" s="12">
        <f>SUM(B6:B10)</f>
        <v>16177481.499795159</v>
      </c>
      <c r="C4" s="13">
        <f>SUM(C6:C10)</f>
        <v>16177482</v>
      </c>
      <c r="D4" s="13">
        <f>SUM(D6:D10)</f>
        <v>-0.50020483892876655</v>
      </c>
      <c r="E4" s="13">
        <f>SUM(E5:E10)</f>
        <v>0</v>
      </c>
      <c r="F4" s="13">
        <f>SUM(F5:F10)</f>
        <v>-0.50020483892876655</v>
      </c>
      <c r="G4" s="10"/>
      <c r="H4" s="12">
        <f>SUM(H5:H10)</f>
        <v>2602367.5209778692</v>
      </c>
      <c r="I4" s="12">
        <f>SUM(I5:I10)</f>
        <v>2602368</v>
      </c>
      <c r="J4" s="12">
        <f>SUM(J5:J10)</f>
        <v>-0.47902213083580136</v>
      </c>
      <c r="K4" s="12">
        <f>SUM(K5:K10)</f>
        <v>0</v>
      </c>
      <c r="L4" s="12">
        <f>SUM(L5:L10)</f>
        <v>-0.47902213083580136</v>
      </c>
      <c r="M4" s="14"/>
      <c r="N4" s="12">
        <f>SUM(N5:N10)</f>
        <v>-0.97922696976456791</v>
      </c>
      <c r="O4" s="15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</row>
    <row r="5" spans="1:494" ht="20.5" customHeight="1" x14ac:dyDescent="0.35">
      <c r="A5" s="19" t="s">
        <v>5</v>
      </c>
      <c r="B5" s="20"/>
      <c r="C5" s="20"/>
      <c r="D5" s="20"/>
      <c r="E5" s="93"/>
      <c r="F5" s="93"/>
      <c r="G5" s="10"/>
      <c r="H5" s="20">
        <v>2602367.5209778692</v>
      </c>
      <c r="I5" s="21">
        <f>'[1]Jun ''19 HIP'!$F$13</f>
        <v>2602368</v>
      </c>
      <c r="J5" s="22">
        <f>H5-I5</f>
        <v>-0.47902213083580136</v>
      </c>
      <c r="K5" s="22"/>
      <c r="L5" s="22">
        <f>J5-K5</f>
        <v>-0.47902213083580136</v>
      </c>
      <c r="M5" s="23"/>
      <c r="N5" s="24">
        <f>F5+L5</f>
        <v>-0.47902213083580136</v>
      </c>
      <c r="O5" s="25"/>
      <c r="P5" s="26"/>
    </row>
    <row r="6" spans="1:494" ht="20.5" customHeight="1" x14ac:dyDescent="0.35">
      <c r="A6" s="19" t="s">
        <v>6</v>
      </c>
      <c r="B6" s="20">
        <v>730604.13890922104</v>
      </c>
      <c r="C6" s="20">
        <f>'[1]Jun ''19 HIP'!$F$5</f>
        <v>730604</v>
      </c>
      <c r="D6" s="20">
        <f t="shared" ref="D6:D9" si="0">B6-C6</f>
        <v>0.13890922104474157</v>
      </c>
      <c r="E6" s="93"/>
      <c r="F6" s="93">
        <f>D6-E6</f>
        <v>0.13890922104474157</v>
      </c>
      <c r="G6" s="10"/>
      <c r="H6" s="20">
        <v>0</v>
      </c>
      <c r="I6" s="20"/>
      <c r="J6" s="24">
        <f t="shared" ref="J6:J15" si="1">H6-I6</f>
        <v>0</v>
      </c>
      <c r="K6" s="24"/>
      <c r="L6" s="22">
        <f t="shared" ref="L6:L10" si="2">J6-K6</f>
        <v>0</v>
      </c>
      <c r="M6" s="23"/>
      <c r="N6" s="24">
        <f t="shared" ref="N6:N10" si="3">F6+L6</f>
        <v>0.13890922104474157</v>
      </c>
      <c r="O6" s="25"/>
      <c r="P6" s="26"/>
    </row>
    <row r="7" spans="1:494" ht="20.5" customHeight="1" x14ac:dyDescent="0.35">
      <c r="A7" s="19" t="s">
        <v>7</v>
      </c>
      <c r="B7" s="20">
        <v>1620942.5727239274</v>
      </c>
      <c r="C7" s="20">
        <f>'[1]Jun ''19 HIP'!$F$7</f>
        <v>1620943</v>
      </c>
      <c r="D7" s="20">
        <f>B7-C7</f>
        <v>-0.42727607255801558</v>
      </c>
      <c r="E7" s="93"/>
      <c r="F7" s="93">
        <f t="shared" ref="F7:F9" si="4">D7-E7</f>
        <v>-0.42727607255801558</v>
      </c>
      <c r="G7" s="10"/>
      <c r="H7" s="20">
        <v>0</v>
      </c>
      <c r="I7" s="20"/>
      <c r="J7" s="24">
        <f>H7-I7</f>
        <v>0</v>
      </c>
      <c r="K7" s="24"/>
      <c r="L7" s="22">
        <f t="shared" si="2"/>
        <v>0</v>
      </c>
      <c r="M7" s="23"/>
      <c r="N7" s="24">
        <f t="shared" si="3"/>
        <v>-0.42727607255801558</v>
      </c>
      <c r="O7" s="25"/>
      <c r="P7" s="26"/>
    </row>
    <row r="8" spans="1:494" ht="20.5" customHeight="1" x14ac:dyDescent="0.35">
      <c r="A8" s="19" t="s">
        <v>8</v>
      </c>
      <c r="B8" s="20">
        <v>8634630.7290843409</v>
      </c>
      <c r="C8" s="20">
        <f>'[1]Jun ''19 HIP'!$F$9</f>
        <v>8634631</v>
      </c>
      <c r="D8" s="20">
        <f>B8-C8</f>
        <v>-0.27091565914452076</v>
      </c>
      <c r="E8" s="93"/>
      <c r="F8" s="93">
        <f t="shared" si="4"/>
        <v>-0.27091565914452076</v>
      </c>
      <c r="G8" s="10"/>
      <c r="H8" s="20">
        <v>0</v>
      </c>
      <c r="I8" s="20"/>
      <c r="J8" s="24">
        <f>H8-I8</f>
        <v>0</v>
      </c>
      <c r="K8" s="24"/>
      <c r="L8" s="22">
        <f t="shared" si="2"/>
        <v>0</v>
      </c>
      <c r="M8" s="23"/>
      <c r="N8" s="24">
        <f t="shared" si="3"/>
        <v>-0.27091565914452076</v>
      </c>
      <c r="O8" s="25"/>
      <c r="P8" s="26"/>
    </row>
    <row r="9" spans="1:494" ht="20.5" customHeight="1" x14ac:dyDescent="0.35">
      <c r="A9" s="19" t="s">
        <v>9</v>
      </c>
      <c r="B9" s="20">
        <v>811121.27599691693</v>
      </c>
      <c r="C9" s="20">
        <f>'[1]Jun ''19 HIP'!$F$6</f>
        <v>811121</v>
      </c>
      <c r="D9" s="20">
        <f t="shared" si="0"/>
        <v>0.27599691692739725</v>
      </c>
      <c r="E9" s="93"/>
      <c r="F9" s="93">
        <f t="shared" si="4"/>
        <v>0.27599691692739725</v>
      </c>
      <c r="G9" s="10"/>
      <c r="H9" s="20">
        <v>0</v>
      </c>
      <c r="I9" s="20"/>
      <c r="J9" s="24">
        <f>H9-I9</f>
        <v>0</v>
      </c>
      <c r="K9" s="24"/>
      <c r="L9" s="22">
        <f t="shared" si="2"/>
        <v>0</v>
      </c>
      <c r="M9" s="23"/>
      <c r="N9" s="24">
        <f>F9+L9</f>
        <v>0.27599691692739725</v>
      </c>
      <c r="O9" s="25"/>
      <c r="P9" s="26"/>
    </row>
    <row r="10" spans="1:494" ht="20.5" customHeight="1" x14ac:dyDescent="0.35">
      <c r="A10" s="19" t="s">
        <v>10</v>
      </c>
      <c r="B10" s="20">
        <v>4380182.7830807548</v>
      </c>
      <c r="C10" s="20">
        <f>'[1]Jun ''19 HIP'!$F$8</f>
        <v>4380183</v>
      </c>
      <c r="D10" s="20">
        <f>B10-C10</f>
        <v>-0.21691924519836903</v>
      </c>
      <c r="E10" s="93"/>
      <c r="F10" s="93">
        <f>D10-E10</f>
        <v>-0.21691924519836903</v>
      </c>
      <c r="G10" s="10"/>
      <c r="H10" s="20">
        <v>0</v>
      </c>
      <c r="I10" s="20"/>
      <c r="J10" s="24">
        <f>H10-I10</f>
        <v>0</v>
      </c>
      <c r="K10" s="24"/>
      <c r="L10" s="22">
        <f t="shared" si="2"/>
        <v>0</v>
      </c>
      <c r="M10" s="23"/>
      <c r="N10" s="24">
        <f t="shared" si="3"/>
        <v>-0.21691924519836903</v>
      </c>
      <c r="O10" s="25"/>
      <c r="P10" s="26"/>
    </row>
    <row r="11" spans="1:494" s="34" customFormat="1" ht="25.5" customHeight="1" x14ac:dyDescent="0.35">
      <c r="A11" s="27" t="s">
        <v>11</v>
      </c>
      <c r="B11" s="28">
        <f>SUM(B12:B17)</f>
        <v>4535806.6172178341</v>
      </c>
      <c r="C11" s="29">
        <f>'[1]May ''19 HIP'!$H$6+'[1]Jul ''19 HIP'!$F$5</f>
        <v>4535807</v>
      </c>
      <c r="D11" s="29">
        <f>B11-C11</f>
        <v>-0.3827821658924222</v>
      </c>
      <c r="E11" s="13"/>
      <c r="F11" s="13">
        <f>D11-E11</f>
        <v>-0.3827821658924222</v>
      </c>
      <c r="G11" s="10"/>
      <c r="H11" s="28">
        <f>SUM(H12:H17)</f>
        <v>1429875.6565211362</v>
      </c>
      <c r="I11" s="28">
        <f>SUM(I12:I17)</f>
        <v>661789</v>
      </c>
      <c r="J11" s="28">
        <f>SUM(J12:J17)</f>
        <v>768086.65652113617</v>
      </c>
      <c r="K11" s="28">
        <f>SUM(K12:K17)</f>
        <v>1429876</v>
      </c>
      <c r="L11" s="117">
        <f>SUM(L12:L17)</f>
        <v>-661789.34347886383</v>
      </c>
      <c r="M11" s="30"/>
      <c r="N11" s="117">
        <f>F11+L11</f>
        <v>-661789.72626102972</v>
      </c>
      <c r="O11" s="15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2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</row>
    <row r="12" spans="1:494" ht="20.5" customHeight="1" x14ac:dyDescent="0.35">
      <c r="A12" s="35" t="s">
        <v>12</v>
      </c>
      <c r="B12" s="20">
        <v>3576898.2242210465</v>
      </c>
      <c r="C12" s="20"/>
      <c r="D12" s="20"/>
      <c r="E12" s="93"/>
      <c r="F12" s="93"/>
      <c r="G12" s="10"/>
      <c r="H12" s="20">
        <v>154463.99817047804</v>
      </c>
      <c r="I12" s="20"/>
      <c r="J12" s="24">
        <f>H12-I12</f>
        <v>154463.99817047804</v>
      </c>
      <c r="K12" s="24">
        <v>1429876</v>
      </c>
      <c r="L12" s="118">
        <f>J12-K12</f>
        <v>-1275412.001829522</v>
      </c>
      <c r="M12" s="23"/>
      <c r="N12" s="24"/>
      <c r="O12" s="25"/>
      <c r="P12" s="26"/>
    </row>
    <row r="13" spans="1:494" ht="20.5" customHeight="1" x14ac:dyDescent="0.35">
      <c r="A13" s="35" t="s">
        <v>13</v>
      </c>
      <c r="B13" s="20">
        <v>670262.99587490794</v>
      </c>
      <c r="C13" s="20"/>
      <c r="D13" s="20"/>
      <c r="E13" s="93"/>
      <c r="F13" s="93"/>
      <c r="G13" s="10"/>
      <c r="H13" s="20">
        <v>216034.28948925034</v>
      </c>
      <c r="I13" s="20">
        <f>'[1]May ''19 HIP'!$F$8</f>
        <v>216034</v>
      </c>
      <c r="J13" s="24">
        <f>H13-I13</f>
        <v>0.289489250339102</v>
      </c>
      <c r="K13" s="24"/>
      <c r="L13" s="24">
        <f t="shared" ref="L13:L17" si="5">J13-K13</f>
        <v>0.289489250339102</v>
      </c>
      <c r="M13" s="23"/>
      <c r="N13" s="24"/>
      <c r="O13" s="25"/>
      <c r="P13" s="26"/>
    </row>
    <row r="14" spans="1:494" ht="20.5" customHeight="1" x14ac:dyDescent="0.35">
      <c r="A14" s="35" t="s">
        <v>14</v>
      </c>
      <c r="B14" s="20">
        <v>161634.26460765669</v>
      </c>
      <c r="C14" s="20"/>
      <c r="D14" s="20"/>
      <c r="E14" s="93"/>
      <c r="F14" s="93"/>
      <c r="G14" s="10"/>
      <c r="H14" s="20">
        <v>230633.72490286105</v>
      </c>
      <c r="I14" s="20">
        <f>'[1]Jul ''19 HIP'!$F$7</f>
        <v>200000</v>
      </c>
      <c r="J14" s="24">
        <f t="shared" si="1"/>
        <v>30633.724902861053</v>
      </c>
      <c r="K14" s="24"/>
      <c r="L14" s="24">
        <f t="shared" si="5"/>
        <v>30633.724902861053</v>
      </c>
      <c r="M14" s="23"/>
      <c r="N14" s="24"/>
      <c r="O14" s="25"/>
      <c r="P14" s="26"/>
    </row>
    <row r="15" spans="1:494" ht="20.5" customHeight="1" x14ac:dyDescent="0.35">
      <c r="A15" s="35" t="s">
        <v>15</v>
      </c>
      <c r="B15" s="20">
        <v>0</v>
      </c>
      <c r="C15" s="20"/>
      <c r="D15" s="20"/>
      <c r="E15" s="93"/>
      <c r="F15" s="93"/>
      <c r="G15" s="10"/>
      <c r="H15" s="20">
        <v>245754.568724101</v>
      </c>
      <c r="I15" s="20">
        <f>'[1]May ''19 HIP'!$F$11</f>
        <v>245755</v>
      </c>
      <c r="J15" s="24">
        <f t="shared" si="1"/>
        <v>-0.43127589899813756</v>
      </c>
      <c r="K15" s="24"/>
      <c r="L15" s="24">
        <f t="shared" si="5"/>
        <v>-0.43127589899813756</v>
      </c>
      <c r="M15" s="23"/>
      <c r="N15" s="24"/>
      <c r="O15" s="25"/>
      <c r="P15" s="26"/>
    </row>
    <row r="16" spans="1:494" ht="20.5" customHeight="1" x14ac:dyDescent="0.35">
      <c r="A16" s="35" t="s">
        <v>16</v>
      </c>
      <c r="B16" s="20">
        <v>127011.13251422212</v>
      </c>
      <c r="C16" s="20"/>
      <c r="D16" s="20"/>
      <c r="E16" s="93"/>
      <c r="F16" s="93"/>
      <c r="G16" s="10"/>
      <c r="H16" s="20">
        <v>395813.83318237</v>
      </c>
      <c r="I16" s="20"/>
      <c r="J16" s="24">
        <f>H16-I16</f>
        <v>395813.83318237</v>
      </c>
      <c r="K16" s="24"/>
      <c r="L16" s="24">
        <f t="shared" si="5"/>
        <v>395813.83318237</v>
      </c>
      <c r="M16" s="23"/>
      <c r="N16" s="24"/>
      <c r="O16" s="25"/>
      <c r="P16" s="26"/>
    </row>
    <row r="17" spans="1:494" ht="20.5" customHeight="1" x14ac:dyDescent="0.35">
      <c r="A17" s="35" t="s">
        <v>17</v>
      </c>
      <c r="B17" s="20">
        <v>0</v>
      </c>
      <c r="C17" s="20"/>
      <c r="D17" s="20"/>
      <c r="E17" s="93"/>
      <c r="F17" s="93"/>
      <c r="G17" s="10"/>
      <c r="H17" s="20">
        <v>187175.24205207563</v>
      </c>
      <c r="I17" s="20"/>
      <c r="J17" s="24">
        <f>H17-I17</f>
        <v>187175.24205207563</v>
      </c>
      <c r="K17" s="24"/>
      <c r="L17" s="24">
        <f t="shared" si="5"/>
        <v>187175.24205207563</v>
      </c>
      <c r="M17" s="23"/>
      <c r="N17" s="24"/>
      <c r="O17" s="25"/>
      <c r="P17" s="26"/>
    </row>
    <row r="18" spans="1:494" s="17" customFormat="1" ht="25.5" customHeight="1" x14ac:dyDescent="0.35">
      <c r="A18" s="36" t="s">
        <v>18</v>
      </c>
      <c r="B18" s="37">
        <v>381572.86262430757</v>
      </c>
      <c r="C18" s="37"/>
      <c r="D18" s="37">
        <f>B18-C18</f>
        <v>381572.86262430757</v>
      </c>
      <c r="E18" s="94"/>
      <c r="F18" s="94">
        <f>D18-E18</f>
        <v>381572.86262430757</v>
      </c>
      <c r="G18" s="10"/>
      <c r="H18" s="37">
        <v>0</v>
      </c>
      <c r="I18" s="37"/>
      <c r="J18" s="38">
        <f>H18-I18</f>
        <v>0</v>
      </c>
      <c r="K18" s="38"/>
      <c r="L18" s="38">
        <f>J18-K18</f>
        <v>0</v>
      </c>
      <c r="M18" s="23"/>
      <c r="N18" s="38">
        <f>F18+L18</f>
        <v>381572.86262430757</v>
      </c>
      <c r="O18" s="15"/>
      <c r="P18" s="16"/>
    </row>
    <row r="19" spans="1:494" s="18" customFormat="1" ht="25.5" customHeight="1" x14ac:dyDescent="0.35">
      <c r="A19" s="39" t="s">
        <v>19</v>
      </c>
      <c r="B19" s="28">
        <f>B20+B26+B31+B36+B40+B45</f>
        <v>44621564.75888887</v>
      </c>
      <c r="C19" s="29">
        <f>C20+C26+C31+C36+C40+C45</f>
        <v>9503340</v>
      </c>
      <c r="D19" s="28">
        <f>D20+D26+D31+D36+D40+D45</f>
        <v>35118222.75888887</v>
      </c>
      <c r="E19" s="29">
        <f>E20+E26+E31+E36+E40+E45</f>
        <v>5041813</v>
      </c>
      <c r="F19" s="28">
        <f>F20+F26+F31+F36+F40+F45</f>
        <v>30076409.758888867</v>
      </c>
      <c r="G19" s="10"/>
      <c r="H19" s="28">
        <f>H20+H26+H31+H36+H40+H45</f>
        <v>2840687.4802678181</v>
      </c>
      <c r="I19" s="28">
        <f>I20+I26+I31+I36+I40+I45</f>
        <v>1760023</v>
      </c>
      <c r="J19" s="28">
        <f>J20+J26+J31+J36+J40+J45</f>
        <v>1080664.4802678181</v>
      </c>
      <c r="K19" s="28">
        <f>K20+K26+K31+K36+K40+K45</f>
        <v>0</v>
      </c>
      <c r="L19" s="28">
        <f>L20+L26+L31+L36+L40+L45</f>
        <v>1080664.4802678181</v>
      </c>
      <c r="M19" s="30"/>
      <c r="N19" s="28">
        <f>N20+N26+N31+N36+N40+N45</f>
        <v>31157074.239156686</v>
      </c>
      <c r="O19" s="15"/>
      <c r="P19" s="40"/>
      <c r="Q19" s="4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</row>
    <row r="20" spans="1:494" s="50" customFormat="1" ht="25.5" customHeight="1" x14ac:dyDescent="0.35">
      <c r="A20" s="42" t="s">
        <v>20</v>
      </c>
      <c r="B20" s="43">
        <f>SUM(B21:B25)</f>
        <v>25640775.330409251</v>
      </c>
      <c r="C20" s="44">
        <f>SUM(C21:C25)</f>
        <v>0</v>
      </c>
      <c r="D20" s="44">
        <f>SUM(D21:D25)</f>
        <v>25640775.330409251</v>
      </c>
      <c r="E20" s="95">
        <f>SUM(E21:E25)</f>
        <v>0</v>
      </c>
      <c r="F20" s="95">
        <f>SUM(F21:F25)</f>
        <v>25640775.330409251</v>
      </c>
      <c r="G20" s="45"/>
      <c r="H20" s="44">
        <f>SUM(H21:H25)</f>
        <v>194438.64275536453</v>
      </c>
      <c r="I20" s="44">
        <f>SUM(I21:I25)</f>
        <v>0</v>
      </c>
      <c r="J20" s="44">
        <f>SUM(J21:J25)</f>
        <v>194438.64275536453</v>
      </c>
      <c r="K20" s="100">
        <f>SUM(K21:K25)</f>
        <v>0</v>
      </c>
      <c r="L20" s="44">
        <f>SUM(L21:L25)</f>
        <v>194438.64275536453</v>
      </c>
      <c r="M20" s="46"/>
      <c r="N20" s="44">
        <f>SUM(N21:N25)</f>
        <v>25835213.973164614</v>
      </c>
      <c r="O20" s="47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</row>
    <row r="21" spans="1:494" ht="20.5" customHeight="1" x14ac:dyDescent="0.35">
      <c r="A21" s="51" t="s">
        <v>21</v>
      </c>
      <c r="B21" s="20">
        <v>0</v>
      </c>
      <c r="C21" s="20"/>
      <c r="D21" s="20">
        <f>B21-C21</f>
        <v>0</v>
      </c>
      <c r="E21" s="93"/>
      <c r="F21" s="93">
        <f>D21-E21</f>
        <v>0</v>
      </c>
      <c r="G21" s="10"/>
      <c r="H21" s="20">
        <v>194438.64275536453</v>
      </c>
      <c r="I21" s="20"/>
      <c r="J21" s="24">
        <f>H21-I21</f>
        <v>194438.64275536453</v>
      </c>
      <c r="K21" s="24"/>
      <c r="L21" s="24">
        <f>J21-K21</f>
        <v>194438.64275536453</v>
      </c>
      <c r="M21" s="23"/>
      <c r="N21" s="24">
        <f>F21+L21</f>
        <v>194438.64275536453</v>
      </c>
      <c r="O21" s="25"/>
      <c r="P21" s="26"/>
    </row>
    <row r="22" spans="1:494" ht="20.5" customHeight="1" x14ac:dyDescent="0.35">
      <c r="A22" s="51" t="s">
        <v>83</v>
      </c>
      <c r="B22" s="20">
        <f>23987488.5366197</f>
        <v>23987488.5366197</v>
      </c>
      <c r="C22" s="20"/>
      <c r="D22" s="20">
        <f>B22-C22</f>
        <v>23987488.5366197</v>
      </c>
      <c r="E22" s="93"/>
      <c r="F22" s="93">
        <f t="shared" ref="F22:F25" si="6">D22-E22</f>
        <v>23987488.5366197</v>
      </c>
      <c r="G22" s="10"/>
      <c r="H22" s="20">
        <v>0</v>
      </c>
      <c r="I22" s="20"/>
      <c r="J22" s="24">
        <f t="shared" ref="J22:J25" si="7">H22-I22</f>
        <v>0</v>
      </c>
      <c r="K22" s="24"/>
      <c r="L22" s="24">
        <f t="shared" ref="L22:L25" si="8">J22-K22</f>
        <v>0</v>
      </c>
      <c r="M22" s="23"/>
      <c r="N22" s="24">
        <f t="shared" ref="N22:N24" si="9">F22+L22</f>
        <v>23987488.5366197</v>
      </c>
      <c r="O22" s="25"/>
      <c r="P22" s="26"/>
    </row>
    <row r="23" spans="1:494" ht="20.5" customHeight="1" x14ac:dyDescent="0.35">
      <c r="A23" s="51" t="s">
        <v>22</v>
      </c>
      <c r="B23" s="20">
        <v>897930.41801243881</v>
      </c>
      <c r="C23" s="20"/>
      <c r="D23" s="20">
        <f>B23-C23</f>
        <v>897930.41801243881</v>
      </c>
      <c r="E23" s="93"/>
      <c r="F23" s="93">
        <f t="shared" si="6"/>
        <v>897930.41801243881</v>
      </c>
      <c r="G23" s="10"/>
      <c r="H23" s="20">
        <v>0</v>
      </c>
      <c r="I23" s="20"/>
      <c r="J23" s="24">
        <f>H23-I23</f>
        <v>0</v>
      </c>
      <c r="K23" s="24"/>
      <c r="L23" s="24">
        <f t="shared" si="8"/>
        <v>0</v>
      </c>
      <c r="M23" s="23"/>
      <c r="N23" s="24">
        <f t="shared" si="9"/>
        <v>897930.41801243881</v>
      </c>
      <c r="O23" s="25"/>
      <c r="P23" s="26"/>
    </row>
    <row r="24" spans="1:494" ht="20.5" customHeight="1" x14ac:dyDescent="0.35">
      <c r="A24" s="52" t="s">
        <v>23</v>
      </c>
      <c r="B24" s="20">
        <v>74701.440353904967</v>
      </c>
      <c r="C24" s="20"/>
      <c r="D24" s="20">
        <f>B24-C24</f>
        <v>74701.440353904967</v>
      </c>
      <c r="E24" s="93"/>
      <c r="F24" s="93">
        <f t="shared" si="6"/>
        <v>74701.440353904967</v>
      </c>
      <c r="G24" s="10"/>
      <c r="H24" s="20">
        <v>0</v>
      </c>
      <c r="I24" s="20"/>
      <c r="J24" s="24">
        <f t="shared" si="7"/>
        <v>0</v>
      </c>
      <c r="K24" s="24"/>
      <c r="L24" s="24">
        <f t="shared" si="8"/>
        <v>0</v>
      </c>
      <c r="M24" s="23"/>
      <c r="N24" s="24">
        <f t="shared" si="9"/>
        <v>74701.440353904967</v>
      </c>
      <c r="O24" s="25"/>
      <c r="P24" s="26"/>
    </row>
    <row r="25" spans="1:494" ht="20.5" customHeight="1" x14ac:dyDescent="0.35">
      <c r="A25" s="52" t="s">
        <v>24</v>
      </c>
      <c r="B25" s="20">
        <v>680654.93542320712</v>
      </c>
      <c r="C25" s="20"/>
      <c r="D25" s="20">
        <f>B25-C25</f>
        <v>680654.93542320712</v>
      </c>
      <c r="E25" s="93"/>
      <c r="F25" s="93">
        <f t="shared" si="6"/>
        <v>680654.93542320712</v>
      </c>
      <c r="G25" s="10"/>
      <c r="H25" s="20">
        <v>0</v>
      </c>
      <c r="I25" s="20"/>
      <c r="J25" s="24">
        <f t="shared" si="7"/>
        <v>0</v>
      </c>
      <c r="K25" s="24"/>
      <c r="L25" s="24">
        <f t="shared" si="8"/>
        <v>0</v>
      </c>
      <c r="M25" s="23"/>
      <c r="N25" s="24">
        <f>F25+L25</f>
        <v>680654.93542320712</v>
      </c>
      <c r="O25" s="25"/>
      <c r="P25" s="26"/>
    </row>
    <row r="26" spans="1:494" s="50" customFormat="1" ht="25.5" customHeight="1" x14ac:dyDescent="0.35">
      <c r="A26" s="42" t="s">
        <v>25</v>
      </c>
      <c r="B26" s="43">
        <f>SUM(B27:B30)</f>
        <v>5273360.6453007832</v>
      </c>
      <c r="C26" s="44">
        <f>SUM(C27:C30)</f>
        <v>0</v>
      </c>
      <c r="D26" s="44">
        <f>SUM(D27:D30)</f>
        <v>5273360.6453007832</v>
      </c>
      <c r="E26" s="44">
        <f>SUM(E27:E30)</f>
        <v>2300000</v>
      </c>
      <c r="F26" s="44">
        <f>SUM(F27:F30)</f>
        <v>2973360.6453007832</v>
      </c>
      <c r="G26" s="45"/>
      <c r="H26" s="44">
        <f>SUM(H27:H30)</f>
        <v>81197.037647730845</v>
      </c>
      <c r="I26" s="44">
        <f>SUM(I27:I30)</f>
        <v>0</v>
      </c>
      <c r="J26" s="44">
        <f>SUM(J27:J30)</f>
        <v>81197.037647730845</v>
      </c>
      <c r="K26" s="44">
        <f>SUM(K27:K30)</f>
        <v>0</v>
      </c>
      <c r="L26" s="44">
        <f>SUM(L27:L30)</f>
        <v>81197.037647730845</v>
      </c>
      <c r="M26" s="46"/>
      <c r="N26" s="44">
        <f>SUM(N27:N30)</f>
        <v>3054557.6829485139</v>
      </c>
      <c r="O26" s="47"/>
      <c r="P26" s="4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</row>
    <row r="27" spans="1:494" ht="20.5" customHeight="1" x14ac:dyDescent="0.35">
      <c r="A27" s="51" t="s">
        <v>26</v>
      </c>
      <c r="B27" s="20">
        <v>0</v>
      </c>
      <c r="C27" s="20"/>
      <c r="D27" s="20">
        <f>B27-C27</f>
        <v>0</v>
      </c>
      <c r="E27" s="93"/>
      <c r="F27" s="93">
        <f>D27-E27</f>
        <v>0</v>
      </c>
      <c r="G27" s="10"/>
      <c r="H27" s="20">
        <v>81197.037647730845</v>
      </c>
      <c r="I27" s="20"/>
      <c r="J27" s="24">
        <f>H27-I27</f>
        <v>81197.037647730845</v>
      </c>
      <c r="K27" s="24"/>
      <c r="L27" s="24">
        <f>J27-K27</f>
        <v>81197.037647730845</v>
      </c>
      <c r="M27" s="23"/>
      <c r="N27" s="24">
        <f>F27+L27</f>
        <v>81197.037647730845</v>
      </c>
      <c r="O27" s="25"/>
      <c r="P27" s="26"/>
    </row>
    <row r="28" spans="1:494" ht="20.5" customHeight="1" x14ac:dyDescent="0.35">
      <c r="A28" s="51" t="s">
        <v>27</v>
      </c>
      <c r="B28" s="20">
        <v>2821468.1654083929</v>
      </c>
      <c r="C28" s="20"/>
      <c r="D28" s="20">
        <f>B28-C28</f>
        <v>2821468.1654083929</v>
      </c>
      <c r="E28" s="93">
        <f>'[2]Dec ''19'!$F$5</f>
        <v>2300000</v>
      </c>
      <c r="F28" s="93">
        <f>D28-E28</f>
        <v>521468.1654083929</v>
      </c>
      <c r="G28" s="10"/>
      <c r="H28" s="20">
        <v>0</v>
      </c>
      <c r="I28" s="20"/>
      <c r="J28" s="24">
        <f t="shared" ref="J28" si="10">H28-I28</f>
        <v>0</v>
      </c>
      <c r="K28" s="24"/>
      <c r="L28" s="24">
        <f t="shared" ref="L28:L30" si="11">J28-K28</f>
        <v>0</v>
      </c>
      <c r="M28" s="23"/>
      <c r="N28" s="24">
        <f>F28+L28</f>
        <v>521468.1654083929</v>
      </c>
      <c r="O28" s="25"/>
      <c r="P28" s="26"/>
    </row>
    <row r="29" spans="1:494" ht="20.5" customHeight="1" x14ac:dyDescent="0.35">
      <c r="A29" s="51" t="s">
        <v>28</v>
      </c>
      <c r="B29" s="20">
        <v>864338.84841658163</v>
      </c>
      <c r="C29" s="20"/>
      <c r="D29" s="20">
        <f>B29-C29</f>
        <v>864338.84841658163</v>
      </c>
      <c r="E29" s="93"/>
      <c r="F29" s="93">
        <f t="shared" ref="F29:F30" si="12">D29-E29</f>
        <v>864338.84841658163</v>
      </c>
      <c r="G29" s="10"/>
      <c r="H29" s="20">
        <v>0</v>
      </c>
      <c r="I29" s="20"/>
      <c r="J29" s="24">
        <f>H29-I29</f>
        <v>0</v>
      </c>
      <c r="K29" s="24"/>
      <c r="L29" s="24">
        <f t="shared" si="11"/>
        <v>0</v>
      </c>
      <c r="M29" s="23"/>
      <c r="N29" s="24">
        <f t="shared" ref="N29" si="13">F29+L29</f>
        <v>864338.84841658163</v>
      </c>
      <c r="O29" s="25"/>
      <c r="P29" s="26"/>
    </row>
    <row r="30" spans="1:494" ht="20.5" customHeight="1" x14ac:dyDescent="0.35">
      <c r="A30" s="51" t="s">
        <v>83</v>
      </c>
      <c r="B30" s="20">
        <v>1587553.6314758088</v>
      </c>
      <c r="C30" s="20"/>
      <c r="D30" s="20">
        <f>B30-C30</f>
        <v>1587553.6314758088</v>
      </c>
      <c r="E30" s="93"/>
      <c r="F30" s="93">
        <f t="shared" si="12"/>
        <v>1587553.6314758088</v>
      </c>
      <c r="G30" s="10"/>
      <c r="H30" s="20">
        <v>0</v>
      </c>
      <c r="I30" s="20"/>
      <c r="J30" s="24">
        <f>H30-I30</f>
        <v>0</v>
      </c>
      <c r="K30" s="24"/>
      <c r="L30" s="24">
        <f t="shared" si="11"/>
        <v>0</v>
      </c>
      <c r="M30" s="23"/>
      <c r="N30" s="24">
        <f>F30+L30</f>
        <v>1587553.6314758088</v>
      </c>
      <c r="O30" s="25"/>
      <c r="P30" s="26"/>
    </row>
    <row r="31" spans="1:494" s="53" customFormat="1" ht="25.5" customHeight="1" x14ac:dyDescent="0.35">
      <c r="A31" s="42" t="s">
        <v>29</v>
      </c>
      <c r="B31" s="43">
        <f>SUM(B32:B35)</f>
        <v>4335765.0703343004</v>
      </c>
      <c r="C31" s="44">
        <f>SUM(C32:C35)</f>
        <v>1593951</v>
      </c>
      <c r="D31" s="44">
        <f>SUM(D32:D35)</f>
        <v>2741813.0703343004</v>
      </c>
      <c r="E31" s="44">
        <f>SUM(E32:E35)</f>
        <v>2741813</v>
      </c>
      <c r="F31" s="44">
        <f>SUM(F32:F35)</f>
        <v>7.0334300631657243E-2</v>
      </c>
      <c r="G31" s="10"/>
      <c r="H31" s="44">
        <f>SUM(H32:H35)</f>
        <v>1406049.1081426684</v>
      </c>
      <c r="I31" s="44">
        <f>SUM(I32:I35)</f>
        <v>1406049</v>
      </c>
      <c r="J31" s="44">
        <f>SUM(J32:J35)</f>
        <v>0.10814266838133335</v>
      </c>
      <c r="K31" s="44">
        <f>SUM(K32:K35)</f>
        <v>0</v>
      </c>
      <c r="L31" s="44">
        <f>SUM(L32:L35)</f>
        <v>0.10814266838133335</v>
      </c>
      <c r="M31" s="46"/>
      <c r="N31" s="44">
        <f>SUM(N32:N35)</f>
        <v>0.17847696901299059</v>
      </c>
      <c r="O31" s="25"/>
      <c r="P31" s="2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</row>
    <row r="32" spans="1:494" ht="20.5" customHeight="1" x14ac:dyDescent="0.35">
      <c r="A32" s="51" t="s">
        <v>30</v>
      </c>
      <c r="B32" s="20">
        <v>0</v>
      </c>
      <c r="C32" s="20"/>
      <c r="D32" s="20">
        <f>B32-C32</f>
        <v>0</v>
      </c>
      <c r="E32" s="93"/>
      <c r="F32" s="93">
        <f>D32-E32</f>
        <v>0</v>
      </c>
      <c r="G32" s="10"/>
      <c r="H32" s="20">
        <v>1406049.1081426684</v>
      </c>
      <c r="I32" s="20">
        <f>'[1]Sep ''19 HIP'!$K$16</f>
        <v>1406049</v>
      </c>
      <c r="J32" s="24">
        <f>H32-I32</f>
        <v>0.10814266838133335</v>
      </c>
      <c r="K32" s="24"/>
      <c r="L32" s="24">
        <f>J32-K32</f>
        <v>0.10814266838133335</v>
      </c>
      <c r="M32" s="23"/>
      <c r="N32" s="24">
        <f>F32+L32</f>
        <v>0.10814266838133335</v>
      </c>
      <c r="O32" s="25"/>
      <c r="P32" s="26"/>
    </row>
    <row r="33" spans="1:494" ht="20.5" customHeight="1" x14ac:dyDescent="0.35">
      <c r="A33" s="51" t="s">
        <v>27</v>
      </c>
      <c r="B33" s="20">
        <v>2264413.8905686401</v>
      </c>
      <c r="C33" s="20">
        <f>'[1]Sep ''19 HIP'!$K$6</f>
        <v>684545</v>
      </c>
      <c r="D33" s="20">
        <f>B33-C33</f>
        <v>1579868.8905686401</v>
      </c>
      <c r="E33" s="93">
        <v>1579869</v>
      </c>
      <c r="F33" s="93">
        <f t="shared" ref="F33:F35" si="14">D33-E33</f>
        <v>-0.10943135991692543</v>
      </c>
      <c r="G33" s="10"/>
      <c r="H33" s="20">
        <v>0</v>
      </c>
      <c r="I33" s="20"/>
      <c r="J33" s="24">
        <f t="shared" ref="J33" si="15">H33-I33</f>
        <v>0</v>
      </c>
      <c r="K33" s="24"/>
      <c r="L33" s="24">
        <f t="shared" ref="L33:L34" si="16">J33-K33</f>
        <v>0</v>
      </c>
      <c r="M33" s="23"/>
      <c r="N33" s="24">
        <f t="shared" ref="N33:N34" si="17">F33+L33</f>
        <v>-0.10943135991692543</v>
      </c>
      <c r="O33" s="25"/>
      <c r="P33" s="26"/>
    </row>
    <row r="34" spans="1:494" ht="20.5" customHeight="1" x14ac:dyDescent="0.35">
      <c r="A34" s="51" t="s">
        <v>31</v>
      </c>
      <c r="B34" s="20">
        <f>909406.550797988</f>
        <v>909406.55079798796</v>
      </c>
      <c r="C34" s="20">
        <f>'[1]Sep ''19 HIP'!$K$7</f>
        <v>909406</v>
      </c>
      <c r="D34" s="20">
        <f>B34-C34-1</f>
        <v>-0.44920201203785837</v>
      </c>
      <c r="E34" s="93"/>
      <c r="F34" s="93">
        <f t="shared" si="14"/>
        <v>-0.44920201203785837</v>
      </c>
      <c r="G34" s="10"/>
      <c r="H34" s="20">
        <v>0</v>
      </c>
      <c r="I34" s="20"/>
      <c r="J34" s="24">
        <f>H34-I34</f>
        <v>0</v>
      </c>
      <c r="K34" s="24"/>
      <c r="L34" s="24">
        <f t="shared" si="16"/>
        <v>0</v>
      </c>
      <c r="M34" s="23"/>
      <c r="N34" s="24">
        <f t="shared" si="17"/>
        <v>-0.44920201203785837</v>
      </c>
      <c r="O34" s="25"/>
      <c r="P34" s="26"/>
    </row>
    <row r="35" spans="1:494" ht="20.5" customHeight="1" x14ac:dyDescent="0.35">
      <c r="A35" s="51" t="s">
        <v>32</v>
      </c>
      <c r="B35" s="20">
        <v>1161944.6289676726</v>
      </c>
      <c r="C35" s="20"/>
      <c r="D35" s="20">
        <f>B35-C35</f>
        <v>1161944.6289676726</v>
      </c>
      <c r="E35" s="93">
        <v>1161944</v>
      </c>
      <c r="F35" s="93">
        <f t="shared" si="14"/>
        <v>0.62896767258644104</v>
      </c>
      <c r="G35" s="10"/>
      <c r="H35" s="20">
        <v>0</v>
      </c>
      <c r="I35" s="20"/>
      <c r="J35" s="24">
        <f>H35-I35</f>
        <v>0</v>
      </c>
      <c r="K35" s="24"/>
      <c r="L35" s="24">
        <f>J35-K35</f>
        <v>0</v>
      </c>
      <c r="M35" s="23"/>
      <c r="N35" s="24">
        <f>F35+L35</f>
        <v>0.62896767258644104</v>
      </c>
      <c r="O35" s="25"/>
      <c r="P35" s="26"/>
    </row>
    <row r="36" spans="1:494" s="53" customFormat="1" ht="25.5" customHeight="1" x14ac:dyDescent="0.35">
      <c r="A36" s="54" t="s">
        <v>33</v>
      </c>
      <c r="B36" s="43">
        <f>SUM(B37:B39)</f>
        <v>7909389.662547728</v>
      </c>
      <c r="C36" s="44">
        <f>SUM(C37:C39)</f>
        <v>7909389</v>
      </c>
      <c r="D36" s="44">
        <f>SUM(D37:D39)</f>
        <v>-0.33745227241888642</v>
      </c>
      <c r="E36" s="44">
        <f>SUM(E37:E39)</f>
        <v>0</v>
      </c>
      <c r="F36" s="44">
        <f>SUM(F37:F39)</f>
        <v>-0.33745227241888642</v>
      </c>
      <c r="G36" s="10"/>
      <c r="H36" s="44">
        <f>SUM(H37:H39)</f>
        <v>11974.234873707728</v>
      </c>
      <c r="I36" s="44">
        <f>SUM(I37:I39)</f>
        <v>11974</v>
      </c>
      <c r="J36" s="44">
        <f>SUM(J37:J39)</f>
        <v>0.23487370772818394</v>
      </c>
      <c r="K36" s="44">
        <f t="shared" ref="K36:L36" si="18">SUM(K37:K39)</f>
        <v>0</v>
      </c>
      <c r="L36" s="44">
        <f t="shared" si="18"/>
        <v>0.23487370772818394</v>
      </c>
      <c r="M36" s="46"/>
      <c r="N36" s="44">
        <f>SUM(N37:N39)</f>
        <v>-0.10257856469070248</v>
      </c>
      <c r="O36" s="25"/>
      <c r="P36" s="2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</row>
    <row r="37" spans="1:494" ht="20.5" customHeight="1" x14ac:dyDescent="0.35">
      <c r="A37" s="51" t="s">
        <v>34</v>
      </c>
      <c r="B37" s="20">
        <v>0</v>
      </c>
      <c r="C37" s="20"/>
      <c r="D37" s="20">
        <f>B37-C37</f>
        <v>0</v>
      </c>
      <c r="E37" s="93"/>
      <c r="F37" s="93">
        <f>D37-E37</f>
        <v>0</v>
      </c>
      <c r="G37" s="10"/>
      <c r="H37" s="20">
        <v>11974.234873707728</v>
      </c>
      <c r="I37" s="20">
        <f>'[1]Sep ''19 HIP'!$K$17</f>
        <v>11974</v>
      </c>
      <c r="J37" s="24">
        <f>H37-I37</f>
        <v>0.23487370772818394</v>
      </c>
      <c r="K37" s="24"/>
      <c r="L37" s="24">
        <f>J37-K37</f>
        <v>0.23487370772818394</v>
      </c>
      <c r="M37" s="23"/>
      <c r="N37" s="24">
        <f t="shared" ref="N37:N39" si="19">F37+L37</f>
        <v>0.23487370772818394</v>
      </c>
      <c r="O37" s="25"/>
      <c r="P37" s="26"/>
      <c r="T37" s="55"/>
    </row>
    <row r="38" spans="1:494" ht="15.5" x14ac:dyDescent="0.35">
      <c r="A38" s="51" t="s">
        <v>66</v>
      </c>
      <c r="B38" s="20">
        <f>1513870.59593456</f>
        <v>1513870.5959345601</v>
      </c>
      <c r="C38" s="20">
        <f>'[1]Sep ''19 HIP'!$K$10</f>
        <v>1513870</v>
      </c>
      <c r="D38" s="20">
        <f>B38-C38-1</f>
        <v>-0.40406543994322419</v>
      </c>
      <c r="E38" s="93"/>
      <c r="F38" s="93">
        <f t="shared" ref="F38:F39" si="20">D38-E38</f>
        <v>-0.40406543994322419</v>
      </c>
      <c r="G38" s="10"/>
      <c r="H38" s="20">
        <v>0</v>
      </c>
      <c r="I38" s="20"/>
      <c r="J38" s="24">
        <f t="shared" ref="J38" si="21">H38-I38</f>
        <v>0</v>
      </c>
      <c r="K38" s="24"/>
      <c r="L38" s="24"/>
      <c r="M38" s="23"/>
      <c r="N38" s="24">
        <f>F38+L38</f>
        <v>-0.40406543994322419</v>
      </c>
      <c r="O38" s="25"/>
      <c r="P38" s="26"/>
    </row>
    <row r="39" spans="1:494" ht="20.5" customHeight="1" x14ac:dyDescent="0.35">
      <c r="A39" s="51" t="s">
        <v>83</v>
      </c>
      <c r="B39" s="20">
        <v>6395519.0666131675</v>
      </c>
      <c r="C39" s="20">
        <f>'[1]Sep ''19 HIP'!$K$9</f>
        <v>6395519</v>
      </c>
      <c r="D39" s="20">
        <f>B39-C39</f>
        <v>6.6613167524337769E-2</v>
      </c>
      <c r="E39" s="93"/>
      <c r="F39" s="93">
        <f t="shared" si="20"/>
        <v>6.6613167524337769E-2</v>
      </c>
      <c r="G39" s="10"/>
      <c r="H39" s="20">
        <v>0</v>
      </c>
      <c r="I39" s="20"/>
      <c r="J39" s="24">
        <f>H39-I39</f>
        <v>0</v>
      </c>
      <c r="K39" s="24"/>
      <c r="L39" s="24"/>
      <c r="M39" s="23"/>
      <c r="N39" s="24">
        <f t="shared" si="19"/>
        <v>6.6613167524337769E-2</v>
      </c>
      <c r="O39" s="25"/>
      <c r="P39" s="26"/>
    </row>
    <row r="40" spans="1:494" s="53" customFormat="1" ht="25.5" customHeight="1" x14ac:dyDescent="0.35">
      <c r="A40" s="42" t="s">
        <v>35</v>
      </c>
      <c r="B40" s="43">
        <f>SUM(B41:B44)</f>
        <v>1462274.050296806</v>
      </c>
      <c r="C40" s="44">
        <f>SUM(C41:C44)</f>
        <v>0</v>
      </c>
      <c r="D40" s="44">
        <f>SUM(D41:D44)</f>
        <v>1462274.050296806</v>
      </c>
      <c r="E40" s="44">
        <f t="shared" ref="E40:F40" si="22">SUM(E41:E44)</f>
        <v>0</v>
      </c>
      <c r="F40" s="44">
        <f t="shared" si="22"/>
        <v>1462274.050296806</v>
      </c>
      <c r="G40" s="10"/>
      <c r="H40" s="44">
        <f>SUM(H41:H44)</f>
        <v>694290.3147256294</v>
      </c>
      <c r="I40" s="44">
        <f>SUM(I41:I44)</f>
        <v>342000</v>
      </c>
      <c r="J40" s="44">
        <f>SUM(J41:J44)</f>
        <v>352290.3147256294</v>
      </c>
      <c r="K40" s="44">
        <f t="shared" ref="K40" si="23">SUM(K41:K44)</f>
        <v>0</v>
      </c>
      <c r="L40" s="44">
        <f>SUM(L41:L44)</f>
        <v>352290.3147256294</v>
      </c>
      <c r="M40" s="46"/>
      <c r="N40" s="44">
        <f>SUM(N41:N44)</f>
        <v>1814564.3650224353</v>
      </c>
      <c r="O40" s="25"/>
      <c r="P40" s="2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</row>
    <row r="41" spans="1:494" ht="20.5" customHeight="1" x14ac:dyDescent="0.35">
      <c r="A41" s="51" t="s">
        <v>36</v>
      </c>
      <c r="B41" s="20">
        <v>0</v>
      </c>
      <c r="C41" s="20"/>
      <c r="D41" s="20">
        <f>B41-C41</f>
        <v>0</v>
      </c>
      <c r="E41" s="93"/>
      <c r="F41" s="93">
        <f>D41-E41</f>
        <v>0</v>
      </c>
      <c r="G41" s="10"/>
      <c r="H41" s="20">
        <v>694290.3147256294</v>
      </c>
      <c r="I41" s="20">
        <f>'[1]Sep ''19 HIP'!$K$13</f>
        <v>342000</v>
      </c>
      <c r="J41" s="24">
        <f>H41-I41</f>
        <v>352290.3147256294</v>
      </c>
      <c r="K41" s="24"/>
      <c r="L41" s="24">
        <f>J41-K41</f>
        <v>352290.3147256294</v>
      </c>
      <c r="M41" s="23"/>
      <c r="N41" s="24">
        <f>F41+L41</f>
        <v>352290.3147256294</v>
      </c>
      <c r="O41" s="25"/>
      <c r="P41" s="26"/>
    </row>
    <row r="42" spans="1:494" ht="20.5" customHeight="1" x14ac:dyDescent="0.35">
      <c r="A42" s="51" t="s">
        <v>37</v>
      </c>
      <c r="B42" s="20">
        <v>966458.27260278084</v>
      </c>
      <c r="C42" s="20"/>
      <c r="D42" s="20">
        <f>B42-C42</f>
        <v>966458.27260278084</v>
      </c>
      <c r="E42" s="93"/>
      <c r="F42" s="93">
        <f t="shared" ref="F42:F44" si="24">D42-E42</f>
        <v>966458.27260278084</v>
      </c>
      <c r="G42" s="10"/>
      <c r="H42" s="20">
        <v>0</v>
      </c>
      <c r="I42" s="20"/>
      <c r="J42" s="24">
        <f t="shared" ref="J42:J44" si="25">H42-I42</f>
        <v>0</v>
      </c>
      <c r="K42" s="24"/>
      <c r="L42" s="24">
        <f t="shared" ref="L42:L44" si="26">J42-K42</f>
        <v>0</v>
      </c>
      <c r="M42" s="23"/>
      <c r="N42" s="24">
        <f t="shared" ref="N42:N43" si="27">F42+L42</f>
        <v>966458.27260278084</v>
      </c>
      <c r="O42" s="25"/>
      <c r="P42" s="26"/>
    </row>
    <row r="43" spans="1:494" ht="20.5" customHeight="1" x14ac:dyDescent="0.35">
      <c r="A43" s="52" t="s">
        <v>23</v>
      </c>
      <c r="B43" s="20">
        <v>490581.65063361323</v>
      </c>
      <c r="C43" s="20"/>
      <c r="D43" s="20">
        <f>B43-C43</f>
        <v>490581.65063361323</v>
      </c>
      <c r="E43" s="93"/>
      <c r="F43" s="93">
        <f t="shared" si="24"/>
        <v>490581.65063361323</v>
      </c>
      <c r="G43" s="10"/>
      <c r="H43" s="20">
        <v>0</v>
      </c>
      <c r="I43" s="20"/>
      <c r="J43" s="24">
        <f>H43-I43</f>
        <v>0</v>
      </c>
      <c r="K43" s="24"/>
      <c r="L43" s="24">
        <f t="shared" si="26"/>
        <v>0</v>
      </c>
      <c r="M43" s="23"/>
      <c r="N43" s="24">
        <f t="shared" si="27"/>
        <v>490581.65063361323</v>
      </c>
      <c r="O43" s="25"/>
      <c r="P43" s="26"/>
    </row>
    <row r="44" spans="1:494" ht="20.5" customHeight="1" x14ac:dyDescent="0.35">
      <c r="A44" s="51" t="s">
        <v>83</v>
      </c>
      <c r="B44" s="20">
        <v>5234.1270604120537</v>
      </c>
      <c r="C44" s="20"/>
      <c r="D44" s="20">
        <f>B44-C44</f>
        <v>5234.1270604120537</v>
      </c>
      <c r="E44" s="93"/>
      <c r="F44" s="93">
        <f t="shared" si="24"/>
        <v>5234.1270604120537</v>
      </c>
      <c r="G44" s="10"/>
      <c r="H44" s="20">
        <v>0</v>
      </c>
      <c r="I44" s="20"/>
      <c r="J44" s="24">
        <f t="shared" si="25"/>
        <v>0</v>
      </c>
      <c r="K44" s="24"/>
      <c r="L44" s="24">
        <f t="shared" si="26"/>
        <v>0</v>
      </c>
      <c r="M44" s="23"/>
      <c r="N44" s="24">
        <f>F44+L44</f>
        <v>5234.1270604120537</v>
      </c>
      <c r="O44" s="25"/>
      <c r="P44" s="26"/>
    </row>
    <row r="45" spans="1:494" s="53" customFormat="1" ht="25.5" customHeight="1" x14ac:dyDescent="0.35">
      <c r="A45" s="56" t="s">
        <v>38</v>
      </c>
      <c r="B45" s="43">
        <v>0</v>
      </c>
      <c r="C45" s="43"/>
      <c r="D45" s="43">
        <f>B45-C45</f>
        <v>0</v>
      </c>
      <c r="E45" s="96"/>
      <c r="F45" s="96">
        <f>D45-E45</f>
        <v>0</v>
      </c>
      <c r="G45" s="10"/>
      <c r="H45" s="43">
        <v>452738.14212271717</v>
      </c>
      <c r="I45" s="43"/>
      <c r="J45" s="43">
        <f>H45-I45</f>
        <v>452738.14212271717</v>
      </c>
      <c r="K45" s="43"/>
      <c r="L45" s="43">
        <f>J45-K45</f>
        <v>452738.14212271717</v>
      </c>
      <c r="M45" s="46"/>
      <c r="N45" s="43">
        <f>F45+L45</f>
        <v>452738.14212271717</v>
      </c>
      <c r="O45" s="25"/>
      <c r="P45" s="2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</row>
    <row r="46" spans="1:494" s="18" customFormat="1" ht="25.5" customHeight="1" x14ac:dyDescent="0.35">
      <c r="A46" s="101" t="s">
        <v>39</v>
      </c>
      <c r="B46" s="37">
        <f>SUM(B47:B49)</f>
        <v>0</v>
      </c>
      <c r="C46" s="102">
        <f>SUM(C47:C49)</f>
        <v>0</v>
      </c>
      <c r="D46" s="102">
        <f>SUM(D47:D49)</f>
        <v>0</v>
      </c>
      <c r="E46" s="102">
        <f t="shared" ref="E46:F46" si="28">SUM(E47:E49)</f>
        <v>0</v>
      </c>
      <c r="F46" s="102">
        <f t="shared" si="28"/>
        <v>0</v>
      </c>
      <c r="G46" s="10"/>
      <c r="H46" s="102">
        <f>SUM(H47:H49)</f>
        <v>1900697.0723233628</v>
      </c>
      <c r="I46" s="102">
        <f>SUM(I47:I49)</f>
        <v>0</v>
      </c>
      <c r="J46" s="102">
        <f>SUM(J47:J49)</f>
        <v>1900697.0723233628</v>
      </c>
      <c r="K46" s="102">
        <f t="shared" ref="K46" si="29">SUM(K47:K49)</f>
        <v>0</v>
      </c>
      <c r="L46" s="102">
        <f>SUM(L47:L49)</f>
        <v>1900697.0723233628</v>
      </c>
      <c r="M46" s="30"/>
      <c r="N46" s="102">
        <f>SUM(N47:N49)</f>
        <v>1900697.0723233628</v>
      </c>
      <c r="O46" s="15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</row>
    <row r="47" spans="1:494" ht="20.5" customHeight="1" x14ac:dyDescent="0.35">
      <c r="A47" s="103" t="s">
        <v>40</v>
      </c>
      <c r="B47" s="104">
        <v>0</v>
      </c>
      <c r="C47" s="104"/>
      <c r="D47" s="104">
        <f>B47-C47</f>
        <v>0</v>
      </c>
      <c r="E47" s="105"/>
      <c r="F47" s="105">
        <f>D47-E47</f>
        <v>0</v>
      </c>
      <c r="G47" s="10"/>
      <c r="H47" s="104">
        <v>1076687.6091803529</v>
      </c>
      <c r="I47" s="104"/>
      <c r="J47" s="106">
        <f>H47-I47</f>
        <v>1076687.6091803529</v>
      </c>
      <c r="K47" s="106"/>
      <c r="L47" s="106">
        <f>J47-K47</f>
        <v>1076687.6091803529</v>
      </c>
      <c r="M47" s="46"/>
      <c r="N47" s="106">
        <f>F47+L47</f>
        <v>1076687.6091803529</v>
      </c>
      <c r="O47" s="25"/>
      <c r="P47" s="26"/>
    </row>
    <row r="48" spans="1:494" ht="20.5" customHeight="1" x14ac:dyDescent="0.35">
      <c r="A48" s="103" t="s">
        <v>41</v>
      </c>
      <c r="B48" s="104">
        <v>0</v>
      </c>
      <c r="C48" s="104"/>
      <c r="D48" s="104">
        <f t="shared" ref="D48:D84" si="30">B48-C48</f>
        <v>0</v>
      </c>
      <c r="E48" s="105"/>
      <c r="F48" s="105">
        <f t="shared" ref="F48:F49" si="31">D48-E48</f>
        <v>0</v>
      </c>
      <c r="G48" s="10"/>
      <c r="H48" s="104">
        <v>680637.71547512582</v>
      </c>
      <c r="I48" s="104"/>
      <c r="J48" s="106">
        <f t="shared" ref="J48:J84" si="32">H48-I48</f>
        <v>680637.71547512582</v>
      </c>
      <c r="K48" s="106"/>
      <c r="L48" s="106">
        <f t="shared" ref="L48:L49" si="33">J48-K48</f>
        <v>680637.71547512582</v>
      </c>
      <c r="M48" s="46"/>
      <c r="N48" s="106">
        <f t="shared" ref="N48" si="34">F48+L48</f>
        <v>680637.71547512582</v>
      </c>
      <c r="O48" s="25"/>
      <c r="P48" s="26"/>
    </row>
    <row r="49" spans="1:16" ht="20.5" customHeight="1" x14ac:dyDescent="0.35">
      <c r="A49" s="103" t="s">
        <v>42</v>
      </c>
      <c r="B49" s="104">
        <v>0</v>
      </c>
      <c r="C49" s="104"/>
      <c r="D49" s="104">
        <f t="shared" si="30"/>
        <v>0</v>
      </c>
      <c r="E49" s="105"/>
      <c r="F49" s="105">
        <f t="shared" si="31"/>
        <v>0</v>
      </c>
      <c r="G49" s="10"/>
      <c r="H49" s="104">
        <v>143371.74766788396</v>
      </c>
      <c r="I49" s="104"/>
      <c r="J49" s="106">
        <f>H49-I49</f>
        <v>143371.74766788396</v>
      </c>
      <c r="K49" s="106"/>
      <c r="L49" s="106">
        <f t="shared" si="33"/>
        <v>143371.74766788396</v>
      </c>
      <c r="M49" s="46"/>
      <c r="N49" s="106">
        <f>F49+L49</f>
        <v>143371.74766788396</v>
      </c>
      <c r="O49" s="25"/>
      <c r="P49" s="26"/>
    </row>
    <row r="50" spans="1:16" s="3" customFormat="1" ht="20.5" customHeight="1" x14ac:dyDescent="0.35">
      <c r="A50" s="57" t="s">
        <v>43</v>
      </c>
      <c r="B50" s="58">
        <v>0</v>
      </c>
      <c r="C50" s="58"/>
      <c r="D50" s="58">
        <f>B50-C50</f>
        <v>0</v>
      </c>
      <c r="E50" s="97"/>
      <c r="F50" s="97">
        <f>D50-E50</f>
        <v>0</v>
      </c>
      <c r="G50" s="10"/>
      <c r="H50" s="58">
        <v>3048.0342237015989</v>
      </c>
      <c r="I50" s="58"/>
      <c r="J50" s="24">
        <f>H50-I50</f>
        <v>3048.0342237015989</v>
      </c>
      <c r="K50" s="24"/>
      <c r="L50" s="24">
        <f>J50-K50</f>
        <v>3048.0342237015989</v>
      </c>
      <c r="M50" s="23"/>
      <c r="N50" s="24">
        <f>F50+L50</f>
        <v>3048.0342237015989</v>
      </c>
      <c r="O50" s="25"/>
      <c r="P50" s="26"/>
    </row>
    <row r="51" spans="1:16" ht="20.5" customHeight="1" x14ac:dyDescent="0.35">
      <c r="A51" s="59" t="s">
        <v>44</v>
      </c>
      <c r="B51" s="20">
        <v>0</v>
      </c>
      <c r="C51" s="20"/>
      <c r="D51" s="20">
        <f t="shared" si="30"/>
        <v>0</v>
      </c>
      <c r="E51" s="93"/>
      <c r="F51" s="97">
        <f t="shared" ref="F51:F84" si="35">D51-E51</f>
        <v>0</v>
      </c>
      <c r="G51" s="10"/>
      <c r="H51" s="20">
        <v>98810.784353206473</v>
      </c>
      <c r="I51" s="20"/>
      <c r="J51" s="24">
        <f t="shared" si="32"/>
        <v>98810.784353206473</v>
      </c>
      <c r="K51" s="24"/>
      <c r="L51" s="24">
        <f t="shared" ref="L51:L83" si="36">J51-K51</f>
        <v>98810.784353206473</v>
      </c>
      <c r="M51" s="23"/>
      <c r="N51" s="24">
        <f t="shared" ref="N51:N84" si="37">F51+L51</f>
        <v>98810.784353206473</v>
      </c>
      <c r="O51" s="25"/>
      <c r="P51" s="26"/>
    </row>
    <row r="52" spans="1:16" ht="20.5" customHeight="1" x14ac:dyDescent="0.35">
      <c r="A52" s="59" t="s">
        <v>45</v>
      </c>
      <c r="B52" s="20">
        <v>0</v>
      </c>
      <c r="C52" s="20"/>
      <c r="D52" s="20">
        <f t="shared" si="30"/>
        <v>0</v>
      </c>
      <c r="E52" s="93"/>
      <c r="F52" s="97">
        <f t="shared" si="35"/>
        <v>0</v>
      </c>
      <c r="G52" s="10"/>
      <c r="H52" s="20">
        <v>570695.76954412914</v>
      </c>
      <c r="I52" s="20"/>
      <c r="J52" s="24">
        <f>H52-I52</f>
        <v>570695.76954412914</v>
      </c>
      <c r="K52" s="24"/>
      <c r="L52" s="24">
        <f t="shared" si="36"/>
        <v>570695.76954412914</v>
      </c>
      <c r="M52" s="23"/>
      <c r="N52" s="24">
        <f t="shared" si="37"/>
        <v>570695.76954412914</v>
      </c>
      <c r="O52" s="25"/>
      <c r="P52" s="26"/>
    </row>
    <row r="53" spans="1:16" ht="20.5" customHeight="1" x14ac:dyDescent="0.35">
      <c r="A53" s="59" t="s">
        <v>46</v>
      </c>
      <c r="B53" s="20">
        <v>0</v>
      </c>
      <c r="C53" s="20"/>
      <c r="D53" s="20">
        <f t="shared" si="30"/>
        <v>0</v>
      </c>
      <c r="E53" s="93"/>
      <c r="F53" s="97">
        <f t="shared" si="35"/>
        <v>0</v>
      </c>
      <c r="G53" s="10"/>
      <c r="H53" s="20">
        <v>118232.59901946508</v>
      </c>
      <c r="I53" s="20"/>
      <c r="J53" s="24">
        <f t="shared" si="32"/>
        <v>118232.59901946508</v>
      </c>
      <c r="K53" s="24"/>
      <c r="L53" s="24">
        <f t="shared" si="36"/>
        <v>118232.59901946508</v>
      </c>
      <c r="M53" s="23"/>
      <c r="N53" s="24">
        <f t="shared" si="37"/>
        <v>118232.59901946508</v>
      </c>
      <c r="O53" s="25"/>
      <c r="P53" s="26"/>
    </row>
    <row r="54" spans="1:16" ht="20.5" customHeight="1" x14ac:dyDescent="0.35">
      <c r="A54" s="59" t="s">
        <v>47</v>
      </c>
      <c r="B54" s="20">
        <v>0</v>
      </c>
      <c r="C54" s="20"/>
      <c r="D54" s="20">
        <f t="shared" si="30"/>
        <v>0</v>
      </c>
      <c r="E54" s="93"/>
      <c r="F54" s="97">
        <f t="shared" si="35"/>
        <v>0</v>
      </c>
      <c r="G54" s="10"/>
      <c r="H54" s="20">
        <v>55562.421308480465</v>
      </c>
      <c r="I54" s="20"/>
      <c r="J54" s="24">
        <f t="shared" si="32"/>
        <v>55562.421308480465</v>
      </c>
      <c r="K54" s="24"/>
      <c r="L54" s="24">
        <f t="shared" si="36"/>
        <v>55562.421308480465</v>
      </c>
      <c r="M54" s="23"/>
      <c r="N54" s="24">
        <f t="shared" si="37"/>
        <v>55562.421308480465</v>
      </c>
      <c r="O54" s="25"/>
      <c r="P54" s="26"/>
    </row>
    <row r="55" spans="1:16" ht="20.5" customHeight="1" x14ac:dyDescent="0.35">
      <c r="A55" s="59" t="s">
        <v>48</v>
      </c>
      <c r="B55" s="20">
        <v>0</v>
      </c>
      <c r="C55" s="20"/>
      <c r="D55" s="20">
        <f t="shared" si="30"/>
        <v>0</v>
      </c>
      <c r="E55" s="93"/>
      <c r="F55" s="97">
        <f t="shared" si="35"/>
        <v>0</v>
      </c>
      <c r="G55" s="10"/>
      <c r="H55" s="20">
        <v>74216.390757534245</v>
      </c>
      <c r="I55" s="20"/>
      <c r="J55" s="24">
        <f t="shared" si="32"/>
        <v>74216.390757534245</v>
      </c>
      <c r="K55" s="24"/>
      <c r="L55" s="24">
        <f t="shared" si="36"/>
        <v>74216.390757534245</v>
      </c>
      <c r="M55" s="23"/>
      <c r="N55" s="24">
        <f t="shared" si="37"/>
        <v>74216.390757534245</v>
      </c>
      <c r="O55" s="25"/>
      <c r="P55" s="26"/>
    </row>
    <row r="56" spans="1:16" ht="20.5" customHeight="1" x14ac:dyDescent="0.35">
      <c r="A56" s="59" t="s">
        <v>49</v>
      </c>
      <c r="B56" s="20">
        <v>1722677.7925105188</v>
      </c>
      <c r="C56" s="20"/>
      <c r="D56" s="20">
        <f t="shared" si="30"/>
        <v>1722677.7925105188</v>
      </c>
      <c r="E56" s="93"/>
      <c r="F56" s="97">
        <f t="shared" si="35"/>
        <v>1722677.7925105188</v>
      </c>
      <c r="G56" s="10"/>
      <c r="H56" s="20">
        <v>715502.03885091271</v>
      </c>
      <c r="I56" s="20"/>
      <c r="J56" s="24">
        <f t="shared" si="32"/>
        <v>715502.03885091271</v>
      </c>
      <c r="K56" s="24"/>
      <c r="L56" s="24">
        <f t="shared" si="36"/>
        <v>715502.03885091271</v>
      </c>
      <c r="M56" s="23"/>
      <c r="N56" s="24">
        <f t="shared" si="37"/>
        <v>2438179.8313614316</v>
      </c>
      <c r="O56" s="25"/>
      <c r="P56" s="26"/>
    </row>
    <row r="57" spans="1:16" ht="20.5" customHeight="1" x14ac:dyDescent="0.35">
      <c r="A57" s="59" t="s">
        <v>50</v>
      </c>
      <c r="B57" s="20">
        <v>0</v>
      </c>
      <c r="C57" s="20"/>
      <c r="D57" s="20">
        <f t="shared" si="30"/>
        <v>0</v>
      </c>
      <c r="E57" s="93"/>
      <c r="F57" s="97">
        <f t="shared" si="35"/>
        <v>0</v>
      </c>
      <c r="G57" s="10"/>
      <c r="H57" s="20">
        <v>72950.483777818183</v>
      </c>
      <c r="I57" s="20"/>
      <c r="J57" s="24">
        <f t="shared" si="32"/>
        <v>72950.483777818183</v>
      </c>
      <c r="K57" s="24"/>
      <c r="L57" s="24">
        <f t="shared" si="36"/>
        <v>72950.483777818183</v>
      </c>
      <c r="M57" s="23"/>
      <c r="N57" s="24">
        <f t="shared" si="37"/>
        <v>72950.483777818183</v>
      </c>
      <c r="O57" s="25"/>
      <c r="P57" s="26"/>
    </row>
    <row r="58" spans="1:16" ht="20.5" customHeight="1" x14ac:dyDescent="0.35">
      <c r="A58" s="59" t="s">
        <v>51</v>
      </c>
      <c r="B58" s="20">
        <v>0</v>
      </c>
      <c r="C58" s="20"/>
      <c r="D58" s="20">
        <f t="shared" si="30"/>
        <v>0</v>
      </c>
      <c r="E58" s="93"/>
      <c r="F58" s="97">
        <f t="shared" si="35"/>
        <v>0</v>
      </c>
      <c r="G58" s="10"/>
      <c r="H58" s="20">
        <v>349221.71174245136</v>
      </c>
      <c r="I58" s="20"/>
      <c r="J58" s="24">
        <f t="shared" si="32"/>
        <v>349221.71174245136</v>
      </c>
      <c r="K58" s="24"/>
      <c r="L58" s="24">
        <f t="shared" si="36"/>
        <v>349221.71174245136</v>
      </c>
      <c r="M58" s="23"/>
      <c r="N58" s="24">
        <f t="shared" si="37"/>
        <v>349221.71174245136</v>
      </c>
      <c r="O58" s="25"/>
      <c r="P58" s="26"/>
    </row>
    <row r="59" spans="1:16" s="3" customFormat="1" ht="20.5" customHeight="1" x14ac:dyDescent="0.35">
      <c r="A59" s="57" t="s">
        <v>52</v>
      </c>
      <c r="B59" s="58">
        <v>0</v>
      </c>
      <c r="C59" s="58"/>
      <c r="D59" s="58">
        <f t="shared" si="30"/>
        <v>0</v>
      </c>
      <c r="E59" s="97"/>
      <c r="F59" s="97">
        <f t="shared" si="35"/>
        <v>0</v>
      </c>
      <c r="G59" s="10"/>
      <c r="H59" s="58">
        <v>48109.653372570087</v>
      </c>
      <c r="I59" s="58"/>
      <c r="J59" s="24">
        <f t="shared" si="32"/>
        <v>48109.653372570087</v>
      </c>
      <c r="K59" s="24"/>
      <c r="L59" s="24">
        <f t="shared" si="36"/>
        <v>48109.653372570087</v>
      </c>
      <c r="M59" s="23"/>
      <c r="N59" s="24">
        <f t="shared" si="37"/>
        <v>48109.653372570087</v>
      </c>
      <c r="O59" s="25"/>
      <c r="P59" s="26"/>
    </row>
    <row r="60" spans="1:16" ht="20.5" customHeight="1" x14ac:dyDescent="0.35">
      <c r="A60" s="59" t="s">
        <v>53</v>
      </c>
      <c r="B60" s="20">
        <v>1378909.5901928374</v>
      </c>
      <c r="C60" s="20">
        <f>'[1]Nov ''18 HIP'!$E$5+'[1]Mar ''19 HIP'!$E$5+'[1]Apr ''19 HIP'!$E$5+'[1]Sep ''19 HIP'!$K$5</f>
        <v>1026127</v>
      </c>
      <c r="D60" s="20">
        <f t="shared" si="30"/>
        <v>352782.59019283741</v>
      </c>
      <c r="E60" s="113">
        <f>-122567+39871.85</f>
        <v>-82695.149999999994</v>
      </c>
      <c r="F60" s="97">
        <f t="shared" si="35"/>
        <v>435477.74019283743</v>
      </c>
      <c r="G60" s="10"/>
      <c r="H60" s="20">
        <v>818785.00278000138</v>
      </c>
      <c r="I60" s="20">
        <f>'[1]Dec ''18 HIP'!$E$7+'[1]May ''19 HIP'!$F$9+'[1]Aug ''19 HIP'!$K$6</f>
        <v>208462</v>
      </c>
      <c r="J60" s="24">
        <f>H60-I60</f>
        <v>610323.00278000138</v>
      </c>
      <c r="K60" s="24">
        <f>'[2]Jan ''20'!$F$7+543323+79450-79450+-23677.25</f>
        <v>586645.75</v>
      </c>
      <c r="L60" s="60">
        <f>J60-K60</f>
        <v>23677.252780001378</v>
      </c>
      <c r="M60" s="23"/>
      <c r="N60" s="24">
        <f>F60+L60</f>
        <v>459154.99297283881</v>
      </c>
      <c r="O60" s="25"/>
      <c r="P60" s="26"/>
    </row>
    <row r="61" spans="1:16" ht="20.5" customHeight="1" x14ac:dyDescent="0.35">
      <c r="A61" s="59" t="s">
        <v>54</v>
      </c>
      <c r="B61" s="20">
        <v>0</v>
      </c>
      <c r="C61" s="20"/>
      <c r="D61" s="20">
        <f t="shared" si="30"/>
        <v>0</v>
      </c>
      <c r="E61" s="93"/>
      <c r="F61" s="97">
        <f t="shared" si="35"/>
        <v>0</v>
      </c>
      <c r="G61" s="10"/>
      <c r="H61" s="20">
        <v>396846.27371090889</v>
      </c>
      <c r="I61" s="20"/>
      <c r="J61" s="24">
        <f t="shared" si="32"/>
        <v>396846.27371090889</v>
      </c>
      <c r="K61" s="24">
        <v>53000</v>
      </c>
      <c r="L61" s="24">
        <f t="shared" si="36"/>
        <v>343846.27371090889</v>
      </c>
      <c r="M61" s="23"/>
      <c r="N61" s="24">
        <f t="shared" si="37"/>
        <v>343846.27371090889</v>
      </c>
      <c r="O61" s="25"/>
      <c r="P61" s="26"/>
    </row>
    <row r="62" spans="1:16" ht="20.5" customHeight="1" x14ac:dyDescent="0.35">
      <c r="A62" s="59" t="s">
        <v>55</v>
      </c>
      <c r="B62" s="20">
        <v>0</v>
      </c>
      <c r="C62" s="20"/>
      <c r="D62" s="20">
        <f t="shared" si="30"/>
        <v>0</v>
      </c>
      <c r="E62" s="93"/>
      <c r="F62" s="97">
        <f t="shared" si="35"/>
        <v>0</v>
      </c>
      <c r="G62" s="10"/>
      <c r="H62" s="20">
        <v>167745.64517077777</v>
      </c>
      <c r="I62" s="20"/>
      <c r="J62" s="24">
        <f t="shared" si="32"/>
        <v>167745.64517077777</v>
      </c>
      <c r="K62" s="24"/>
      <c r="L62" s="24">
        <f t="shared" si="36"/>
        <v>167745.64517077777</v>
      </c>
      <c r="M62" s="23"/>
      <c r="N62" s="24">
        <f t="shared" si="37"/>
        <v>167745.64517077777</v>
      </c>
      <c r="O62" s="25"/>
      <c r="P62" s="26"/>
    </row>
    <row r="63" spans="1:16" ht="20.5" customHeight="1" x14ac:dyDescent="0.35">
      <c r="A63" s="59" t="s">
        <v>56</v>
      </c>
      <c r="B63" s="20">
        <v>0</v>
      </c>
      <c r="C63" s="20"/>
      <c r="D63" s="20">
        <f t="shared" si="30"/>
        <v>0</v>
      </c>
      <c r="E63" s="93"/>
      <c r="F63" s="97">
        <f t="shared" si="35"/>
        <v>0</v>
      </c>
      <c r="G63" s="10"/>
      <c r="H63" s="20">
        <v>90520.131264738113</v>
      </c>
      <c r="I63" s="20"/>
      <c r="J63" s="24">
        <f t="shared" si="32"/>
        <v>90520.131264738113</v>
      </c>
      <c r="K63" s="24"/>
      <c r="L63" s="24">
        <f t="shared" si="36"/>
        <v>90520.131264738113</v>
      </c>
      <c r="M63" s="23"/>
      <c r="N63" s="24">
        <f t="shared" si="37"/>
        <v>90520.131264738113</v>
      </c>
      <c r="O63" s="25"/>
      <c r="P63" s="26"/>
    </row>
    <row r="64" spans="1:16" s="3" customFormat="1" ht="20.5" customHeight="1" x14ac:dyDescent="0.35">
      <c r="A64" s="57" t="s">
        <v>57</v>
      </c>
      <c r="B64" s="58">
        <v>0</v>
      </c>
      <c r="C64" s="58"/>
      <c r="D64" s="58">
        <f t="shared" si="30"/>
        <v>0</v>
      </c>
      <c r="E64" s="97"/>
      <c r="F64" s="97">
        <f t="shared" si="35"/>
        <v>0</v>
      </c>
      <c r="G64" s="10"/>
      <c r="H64" s="58">
        <v>391354.62396488659</v>
      </c>
      <c r="I64" s="58"/>
      <c r="J64" s="24">
        <f t="shared" si="32"/>
        <v>391354.62396488659</v>
      </c>
      <c r="K64" s="24"/>
      <c r="L64" s="24">
        <f t="shared" si="36"/>
        <v>391354.62396488659</v>
      </c>
      <c r="M64" s="23"/>
      <c r="N64" s="24">
        <f t="shared" si="37"/>
        <v>391354.62396488659</v>
      </c>
      <c r="O64" s="25"/>
      <c r="P64" s="26"/>
    </row>
    <row r="65" spans="1:16" ht="20.5" customHeight="1" x14ac:dyDescent="0.35">
      <c r="A65" s="59" t="s">
        <v>58</v>
      </c>
      <c r="B65" s="20">
        <v>0</v>
      </c>
      <c r="C65" s="20"/>
      <c r="D65" s="20">
        <f t="shared" si="30"/>
        <v>0</v>
      </c>
      <c r="E65" s="93"/>
      <c r="F65" s="97">
        <f t="shared" si="35"/>
        <v>0</v>
      </c>
      <c r="G65" s="10"/>
      <c r="H65" s="20">
        <v>47344.402227045008</v>
      </c>
      <c r="I65" s="20"/>
      <c r="J65" s="24">
        <f t="shared" si="32"/>
        <v>47344.402227045008</v>
      </c>
      <c r="K65" s="24"/>
      <c r="L65" s="24">
        <f t="shared" si="36"/>
        <v>47344.402227045008</v>
      </c>
      <c r="M65" s="23"/>
      <c r="N65" s="24">
        <f t="shared" si="37"/>
        <v>47344.402227045008</v>
      </c>
      <c r="O65" s="25"/>
      <c r="P65" s="26"/>
    </row>
    <row r="66" spans="1:16" ht="20.5" customHeight="1" x14ac:dyDescent="0.35">
      <c r="A66" s="59" t="s">
        <v>59</v>
      </c>
      <c r="B66" s="20">
        <v>0</v>
      </c>
      <c r="C66" s="20"/>
      <c r="D66" s="20">
        <f t="shared" si="30"/>
        <v>0</v>
      </c>
      <c r="E66" s="93"/>
      <c r="F66" s="97">
        <f t="shared" si="35"/>
        <v>0</v>
      </c>
      <c r="G66" s="10"/>
      <c r="H66" s="20">
        <v>227865.85042057204</v>
      </c>
      <c r="I66" s="20">
        <f>'[1]Sep ''19 HIP'!$K$12</f>
        <v>548913</v>
      </c>
      <c r="J66" s="60">
        <f>H66-I66</f>
        <v>-321047.14957942796</v>
      </c>
      <c r="K66" s="60">
        <v>-321047</v>
      </c>
      <c r="L66" s="60">
        <f t="shared" si="36"/>
        <v>-0.14957942796172574</v>
      </c>
      <c r="M66" s="23"/>
      <c r="N66" s="60">
        <f t="shared" si="37"/>
        <v>-0.14957942796172574</v>
      </c>
      <c r="O66" s="25"/>
      <c r="P66" s="26"/>
    </row>
    <row r="67" spans="1:16" ht="20.5" customHeight="1" x14ac:dyDescent="0.35">
      <c r="A67" s="59" t="s">
        <v>60</v>
      </c>
      <c r="B67" s="20">
        <v>0</v>
      </c>
      <c r="C67" s="20"/>
      <c r="D67" s="20">
        <f t="shared" si="30"/>
        <v>0</v>
      </c>
      <c r="E67" s="93"/>
      <c r="F67" s="97">
        <f t="shared" si="35"/>
        <v>0</v>
      </c>
      <c r="G67" s="10"/>
      <c r="H67" s="20">
        <v>663545.37717727909</v>
      </c>
      <c r="I67" s="20"/>
      <c r="J67" s="24">
        <f t="shared" si="32"/>
        <v>663545.37717727909</v>
      </c>
      <c r="K67" s="24"/>
      <c r="L67" s="24">
        <f t="shared" si="36"/>
        <v>663545.37717727909</v>
      </c>
      <c r="M67" s="23"/>
      <c r="N67" s="24">
        <f t="shared" si="37"/>
        <v>663545.37717727909</v>
      </c>
      <c r="O67" s="25"/>
      <c r="P67" s="26"/>
    </row>
    <row r="68" spans="1:16" s="3" customFormat="1" ht="20.5" customHeight="1" x14ac:dyDescent="0.35">
      <c r="A68" s="57" t="s">
        <v>61</v>
      </c>
      <c r="B68" s="58">
        <v>0</v>
      </c>
      <c r="C68" s="58"/>
      <c r="D68" s="58">
        <f t="shared" si="30"/>
        <v>0</v>
      </c>
      <c r="E68" s="97"/>
      <c r="F68" s="97">
        <f t="shared" si="35"/>
        <v>0</v>
      </c>
      <c r="G68" s="10"/>
      <c r="H68" s="58">
        <v>25126.178290020162</v>
      </c>
      <c r="I68" s="58"/>
      <c r="J68" s="24">
        <f t="shared" si="32"/>
        <v>25126.178290020162</v>
      </c>
      <c r="K68" s="24"/>
      <c r="L68" s="24">
        <f t="shared" si="36"/>
        <v>25126.178290020162</v>
      </c>
      <c r="M68" s="23"/>
      <c r="N68" s="24">
        <f t="shared" si="37"/>
        <v>25126.178290020162</v>
      </c>
      <c r="O68" s="25"/>
      <c r="P68" s="26"/>
    </row>
    <row r="69" spans="1:16" s="3" customFormat="1" ht="20.5" customHeight="1" x14ac:dyDescent="0.35">
      <c r="A69" s="57" t="s">
        <v>62</v>
      </c>
      <c r="B69" s="58">
        <v>0</v>
      </c>
      <c r="C69" s="58"/>
      <c r="D69" s="58">
        <f t="shared" si="30"/>
        <v>0</v>
      </c>
      <c r="E69" s="97"/>
      <c r="F69" s="97">
        <f t="shared" si="35"/>
        <v>0</v>
      </c>
      <c r="G69" s="10"/>
      <c r="H69" s="58">
        <v>36841.005995753279</v>
      </c>
      <c r="I69" s="58"/>
      <c r="J69" s="24">
        <f t="shared" si="32"/>
        <v>36841.005995753279</v>
      </c>
      <c r="K69" s="24"/>
      <c r="L69" s="24">
        <f t="shared" si="36"/>
        <v>36841.005995753279</v>
      </c>
      <c r="M69" s="23"/>
      <c r="N69" s="24">
        <f t="shared" si="37"/>
        <v>36841.005995753279</v>
      </c>
      <c r="O69" s="25"/>
      <c r="P69" s="26"/>
    </row>
    <row r="70" spans="1:16" ht="20.5" customHeight="1" x14ac:dyDescent="0.35">
      <c r="A70" s="59" t="s">
        <v>63</v>
      </c>
      <c r="B70" s="20">
        <v>0</v>
      </c>
      <c r="C70" s="20"/>
      <c r="D70" s="20">
        <f t="shared" si="30"/>
        <v>0</v>
      </c>
      <c r="E70" s="93"/>
      <c r="F70" s="97">
        <f t="shared" si="35"/>
        <v>0</v>
      </c>
      <c r="G70" s="10"/>
      <c r="H70" s="20">
        <v>256200.89537843806</v>
      </c>
      <c r="I70" s="20">
        <f>'[1]Jul ''19 HIP'!$F$8</f>
        <v>202827</v>
      </c>
      <c r="J70" s="24">
        <f>H70-I70</f>
        <v>53373.895378438057</v>
      </c>
      <c r="K70" s="24">
        <v>53374</v>
      </c>
      <c r="L70" s="24">
        <f t="shared" si="36"/>
        <v>-0.10462156194262207</v>
      </c>
      <c r="M70" s="23"/>
      <c r="N70" s="24">
        <f t="shared" si="37"/>
        <v>-0.10462156194262207</v>
      </c>
      <c r="O70" s="25"/>
      <c r="P70" s="26"/>
    </row>
    <row r="71" spans="1:16" ht="20.5" customHeight="1" x14ac:dyDescent="0.35">
      <c r="A71" s="59" t="s">
        <v>64</v>
      </c>
      <c r="B71" s="20">
        <v>0</v>
      </c>
      <c r="C71" s="20"/>
      <c r="D71" s="20">
        <f t="shared" si="30"/>
        <v>0</v>
      </c>
      <c r="E71" s="93"/>
      <c r="F71" s="97">
        <f t="shared" si="35"/>
        <v>0</v>
      </c>
      <c r="G71" s="10"/>
      <c r="H71" s="20">
        <v>51899.592096679051</v>
      </c>
      <c r="I71" s="20"/>
      <c r="J71" s="24">
        <f t="shared" si="32"/>
        <v>51899.592096679051</v>
      </c>
      <c r="K71" s="24"/>
      <c r="L71" s="24">
        <f t="shared" si="36"/>
        <v>51899.592096679051</v>
      </c>
      <c r="M71" s="23"/>
      <c r="N71" s="24">
        <f t="shared" si="37"/>
        <v>51899.592096679051</v>
      </c>
      <c r="O71" s="25"/>
      <c r="P71" s="26"/>
    </row>
    <row r="72" spans="1:16" ht="20.5" customHeight="1" x14ac:dyDescent="0.35">
      <c r="A72" s="59" t="s">
        <v>65</v>
      </c>
      <c r="B72" s="20">
        <v>7780786.45015842</v>
      </c>
      <c r="C72" s="20">
        <f>'[1]Jun ''19 HIP'!$F$11</f>
        <v>7780786</v>
      </c>
      <c r="D72" s="20">
        <f t="shared" si="30"/>
        <v>0.45015842001885176</v>
      </c>
      <c r="E72" s="93"/>
      <c r="F72" s="97">
        <f t="shared" si="35"/>
        <v>0.45015842001885176</v>
      </c>
      <c r="G72" s="10"/>
      <c r="H72" s="20">
        <v>337659.93426582322</v>
      </c>
      <c r="I72" s="20">
        <f>'[1]Aug ''19 HIP'!$K$7</f>
        <v>337660</v>
      </c>
      <c r="J72" s="24">
        <f>H72-I72</f>
        <v>-6.5734176780097187E-2</v>
      </c>
      <c r="K72" s="24"/>
      <c r="L72" s="24">
        <f t="shared" si="36"/>
        <v>-6.5734176780097187E-2</v>
      </c>
      <c r="M72" s="23"/>
      <c r="N72" s="24">
        <f t="shared" si="37"/>
        <v>0.38442424323875457</v>
      </c>
      <c r="O72" s="25"/>
      <c r="P72" s="26"/>
    </row>
    <row r="73" spans="1:16" s="3" customFormat="1" ht="15.5" x14ac:dyDescent="0.35">
      <c r="A73" s="61" t="s">
        <v>66</v>
      </c>
      <c r="B73" s="58">
        <v>22107.542199357296</v>
      </c>
      <c r="C73" s="58">
        <f>'[1]Jun ''19 HIP'!$F$10+'[1]Aug ''19 HIP'!$K$5</f>
        <v>22108</v>
      </c>
      <c r="D73" s="62">
        <f t="shared" si="30"/>
        <v>-0.45780064270365983</v>
      </c>
      <c r="E73" s="98"/>
      <c r="F73" s="97">
        <f t="shared" si="35"/>
        <v>-0.45780064270365983</v>
      </c>
      <c r="G73" s="10"/>
      <c r="H73" s="58">
        <v>0</v>
      </c>
      <c r="I73" s="58"/>
      <c r="J73" s="24">
        <f>H73-I73</f>
        <v>0</v>
      </c>
      <c r="K73" s="24"/>
      <c r="L73" s="24">
        <f t="shared" si="36"/>
        <v>0</v>
      </c>
      <c r="M73" s="23"/>
      <c r="N73" s="24">
        <f t="shared" si="37"/>
        <v>-0.45780064270365983</v>
      </c>
      <c r="O73" s="25"/>
      <c r="P73" s="26"/>
    </row>
    <row r="74" spans="1:16" s="3" customFormat="1" ht="20.5" customHeight="1" x14ac:dyDescent="0.35">
      <c r="A74" s="57" t="s">
        <v>67</v>
      </c>
      <c r="B74" s="58">
        <v>975202.86999933643</v>
      </c>
      <c r="C74" s="58">
        <f>'[1]Sep ''19 HIP'!$K$8</f>
        <v>975203</v>
      </c>
      <c r="D74" s="58">
        <f t="shared" si="30"/>
        <v>-0.13000066357199103</v>
      </c>
      <c r="E74" s="97"/>
      <c r="F74" s="97">
        <f t="shared" si="35"/>
        <v>-0.13000066357199103</v>
      </c>
      <c r="G74" s="10"/>
      <c r="H74" s="58">
        <v>816414.02126471349</v>
      </c>
      <c r="I74" s="58">
        <f>'[1]Sep ''19 HIP'!$K$14</f>
        <v>175067</v>
      </c>
      <c r="J74" s="24">
        <f>H74-I74</f>
        <v>641347.02126471349</v>
      </c>
      <c r="K74" s="24"/>
      <c r="L74" s="24">
        <f t="shared" si="36"/>
        <v>641347.02126471349</v>
      </c>
      <c r="M74" s="23"/>
      <c r="N74" s="24">
        <f t="shared" si="37"/>
        <v>641346.89126404992</v>
      </c>
      <c r="O74" s="25"/>
      <c r="P74" s="26"/>
    </row>
    <row r="75" spans="1:16" ht="20.5" customHeight="1" x14ac:dyDescent="0.35">
      <c r="A75" s="59" t="s">
        <v>68</v>
      </c>
      <c r="B75" s="20">
        <v>0</v>
      </c>
      <c r="C75" s="20"/>
      <c r="D75" s="20">
        <f t="shared" si="30"/>
        <v>0</v>
      </c>
      <c r="E75" s="93"/>
      <c r="F75" s="97">
        <f t="shared" si="35"/>
        <v>0</v>
      </c>
      <c r="G75" s="10"/>
      <c r="H75" s="20">
        <v>699457.70551168337</v>
      </c>
      <c r="I75" s="20"/>
      <c r="J75" s="24">
        <f t="shared" si="32"/>
        <v>699457.70551168337</v>
      </c>
      <c r="K75" s="24"/>
      <c r="L75" s="24">
        <f t="shared" si="36"/>
        <v>699457.70551168337</v>
      </c>
      <c r="M75" s="23"/>
      <c r="N75" s="24">
        <f t="shared" si="37"/>
        <v>699457.70551168337</v>
      </c>
      <c r="O75" s="25"/>
      <c r="P75" s="26"/>
    </row>
    <row r="76" spans="1:16" ht="20.5" customHeight="1" x14ac:dyDescent="0.35">
      <c r="A76" s="59" t="s">
        <v>69</v>
      </c>
      <c r="B76" s="20">
        <v>0</v>
      </c>
      <c r="C76" s="20"/>
      <c r="D76" s="20">
        <f t="shared" si="30"/>
        <v>0</v>
      </c>
      <c r="E76" s="93"/>
      <c r="F76" s="97">
        <f t="shared" si="35"/>
        <v>0</v>
      </c>
      <c r="G76" s="10"/>
      <c r="H76" s="20">
        <v>1099614.0146859481</v>
      </c>
      <c r="I76" s="20"/>
      <c r="J76" s="24">
        <f t="shared" si="32"/>
        <v>1099614.0146859481</v>
      </c>
      <c r="K76" s="24"/>
      <c r="L76" s="24">
        <f t="shared" si="36"/>
        <v>1099614.0146859481</v>
      </c>
      <c r="M76" s="23"/>
      <c r="N76" s="24">
        <f t="shared" si="37"/>
        <v>1099614.0146859481</v>
      </c>
      <c r="O76" s="25"/>
      <c r="P76" s="26"/>
    </row>
    <row r="77" spans="1:16" ht="20.5" customHeight="1" x14ac:dyDescent="0.35">
      <c r="A77" s="59" t="s">
        <v>70</v>
      </c>
      <c r="B77" s="20">
        <v>0</v>
      </c>
      <c r="C77" s="20"/>
      <c r="D77" s="20">
        <f t="shared" si="30"/>
        <v>0</v>
      </c>
      <c r="E77" s="93"/>
      <c r="F77" s="97">
        <f t="shared" si="35"/>
        <v>0</v>
      </c>
      <c r="G77" s="10"/>
      <c r="H77" s="20">
        <v>459729.16529963276</v>
      </c>
      <c r="I77" s="20"/>
      <c r="J77" s="24">
        <f t="shared" si="32"/>
        <v>459729.16529963276</v>
      </c>
      <c r="K77" s="24"/>
      <c r="L77" s="24">
        <f t="shared" si="36"/>
        <v>459729.16529963276</v>
      </c>
      <c r="M77" s="23"/>
      <c r="N77" s="24">
        <f t="shared" si="37"/>
        <v>459729.16529963276</v>
      </c>
      <c r="O77" s="25"/>
      <c r="P77" s="26"/>
    </row>
    <row r="78" spans="1:16" s="66" customFormat="1" ht="20.5" customHeight="1" x14ac:dyDescent="0.35">
      <c r="A78" s="57" t="s">
        <v>71</v>
      </c>
      <c r="B78" s="62">
        <v>0</v>
      </c>
      <c r="C78" s="62"/>
      <c r="D78" s="62">
        <f t="shared" si="30"/>
        <v>0</v>
      </c>
      <c r="E78" s="99"/>
      <c r="F78" s="97">
        <f t="shared" si="35"/>
        <v>0</v>
      </c>
      <c r="G78" s="10"/>
      <c r="H78" s="62">
        <v>8404.7922423771743</v>
      </c>
      <c r="I78" s="62"/>
      <c r="J78" s="24">
        <f t="shared" si="32"/>
        <v>8404.7922423771743</v>
      </c>
      <c r="K78" s="24"/>
      <c r="L78" s="24">
        <f t="shared" si="36"/>
        <v>8404.7922423771743</v>
      </c>
      <c r="M78" s="63"/>
      <c r="N78" s="24">
        <f t="shared" si="37"/>
        <v>8404.7922423771743</v>
      </c>
      <c r="O78" s="64"/>
      <c r="P78" s="65"/>
    </row>
    <row r="79" spans="1:16" s="3" customFormat="1" ht="20.5" customHeight="1" x14ac:dyDescent="0.35">
      <c r="A79" s="57" t="s">
        <v>72</v>
      </c>
      <c r="B79" s="58">
        <v>0</v>
      </c>
      <c r="C79" s="58"/>
      <c r="D79" s="58">
        <f t="shared" si="30"/>
        <v>0</v>
      </c>
      <c r="E79" s="97"/>
      <c r="F79" s="97">
        <f t="shared" si="35"/>
        <v>0</v>
      </c>
      <c r="G79" s="10"/>
      <c r="H79" s="58">
        <v>116473.81842059726</v>
      </c>
      <c r="I79" s="58"/>
      <c r="J79" s="24">
        <f t="shared" si="32"/>
        <v>116473.81842059726</v>
      </c>
      <c r="K79" s="24"/>
      <c r="L79" s="24">
        <f t="shared" si="36"/>
        <v>116473.81842059726</v>
      </c>
      <c r="M79" s="23"/>
      <c r="N79" s="24">
        <f t="shared" si="37"/>
        <v>116473.81842059726</v>
      </c>
      <c r="O79" s="25"/>
      <c r="P79" s="26"/>
    </row>
    <row r="80" spans="1:16" ht="20.5" customHeight="1" x14ac:dyDescent="0.35">
      <c r="A80" s="59" t="s">
        <v>73</v>
      </c>
      <c r="B80" s="20">
        <v>942542.86449567939</v>
      </c>
      <c r="C80" s="20"/>
      <c r="D80" s="20">
        <f t="shared" si="30"/>
        <v>942542.86449567939</v>
      </c>
      <c r="E80" s="93"/>
      <c r="F80" s="97">
        <f t="shared" si="35"/>
        <v>942542.86449567939</v>
      </c>
      <c r="G80" s="10"/>
      <c r="H80" s="20">
        <v>405404.11618239112</v>
      </c>
      <c r="I80" s="20"/>
      <c r="J80" s="24">
        <f t="shared" si="32"/>
        <v>405404.11618239112</v>
      </c>
      <c r="K80" s="24"/>
      <c r="L80" s="24">
        <f t="shared" si="36"/>
        <v>405404.11618239112</v>
      </c>
      <c r="M80" s="23"/>
      <c r="N80" s="24">
        <f t="shared" si="37"/>
        <v>1347946.9806780706</v>
      </c>
      <c r="O80" s="25"/>
      <c r="P80" s="26"/>
    </row>
    <row r="81" spans="1:494" ht="20.5" customHeight="1" x14ac:dyDescent="0.35">
      <c r="A81" s="59" t="s">
        <v>74</v>
      </c>
      <c r="B81" s="20">
        <v>0</v>
      </c>
      <c r="C81" s="20"/>
      <c r="D81" s="20">
        <f t="shared" si="30"/>
        <v>0</v>
      </c>
      <c r="E81" s="93"/>
      <c r="F81" s="97">
        <f t="shared" si="35"/>
        <v>0</v>
      </c>
      <c r="G81" s="10"/>
      <c r="H81" s="20">
        <v>164627.57101172302</v>
      </c>
      <c r="I81" s="20"/>
      <c r="J81" s="24">
        <f t="shared" si="32"/>
        <v>164627.57101172302</v>
      </c>
      <c r="K81" s="24"/>
      <c r="L81" s="24">
        <f t="shared" si="36"/>
        <v>164627.57101172302</v>
      </c>
      <c r="M81" s="23"/>
      <c r="N81" s="24">
        <f t="shared" si="37"/>
        <v>164627.57101172302</v>
      </c>
      <c r="O81" s="25"/>
      <c r="P81" s="26"/>
    </row>
    <row r="82" spans="1:494" s="3" customFormat="1" ht="20.5" customHeight="1" x14ac:dyDescent="0.35">
      <c r="A82" s="57" t="s">
        <v>75</v>
      </c>
      <c r="B82" s="58">
        <v>0</v>
      </c>
      <c r="C82" s="58"/>
      <c r="D82" s="58">
        <f t="shared" si="30"/>
        <v>0</v>
      </c>
      <c r="E82" s="97"/>
      <c r="F82" s="97">
        <f t="shared" si="35"/>
        <v>0</v>
      </c>
      <c r="G82" s="10"/>
      <c r="H82" s="58">
        <v>35761.872176978926</v>
      </c>
      <c r="I82" s="58"/>
      <c r="J82" s="24">
        <f>H82-I82</f>
        <v>35761.872176978926</v>
      </c>
      <c r="K82" s="24"/>
      <c r="L82" s="24">
        <f t="shared" si="36"/>
        <v>35761.872176978926</v>
      </c>
      <c r="M82" s="23"/>
      <c r="N82" s="24">
        <f t="shared" si="37"/>
        <v>35761.872176978926</v>
      </c>
      <c r="O82" s="25"/>
      <c r="P82" s="26"/>
    </row>
    <row r="83" spans="1:494" ht="20.5" customHeight="1" x14ac:dyDescent="0.35">
      <c r="A83" s="59" t="s">
        <v>76</v>
      </c>
      <c r="B83" s="20">
        <v>577501.31720244698</v>
      </c>
      <c r="C83" s="20"/>
      <c r="D83" s="20">
        <f t="shared" si="30"/>
        <v>577501.31720244698</v>
      </c>
      <c r="E83" s="93"/>
      <c r="F83" s="97">
        <f t="shared" si="35"/>
        <v>577501.31720244698</v>
      </c>
      <c r="G83" s="10"/>
      <c r="H83" s="20">
        <v>577764.61487143696</v>
      </c>
      <c r="I83" s="20"/>
      <c r="J83" s="24">
        <f t="shared" si="32"/>
        <v>577764.61487143696</v>
      </c>
      <c r="K83" s="24"/>
      <c r="L83" s="24">
        <f t="shared" si="36"/>
        <v>577764.61487143696</v>
      </c>
      <c r="M83" s="23"/>
      <c r="N83" s="24">
        <f t="shared" si="37"/>
        <v>1155265.9320738839</v>
      </c>
      <c r="O83" s="25"/>
      <c r="P83" s="26"/>
    </row>
    <row r="84" spans="1:494" ht="20.5" customHeight="1" x14ac:dyDescent="0.35">
      <c r="A84" s="59" t="s">
        <v>77</v>
      </c>
      <c r="B84" s="20">
        <v>0</v>
      </c>
      <c r="C84" s="20"/>
      <c r="D84" s="20">
        <f t="shared" si="30"/>
        <v>0</v>
      </c>
      <c r="E84" s="93"/>
      <c r="F84" s="97">
        <f t="shared" si="35"/>
        <v>0</v>
      </c>
      <c r="G84" s="10"/>
      <c r="H84" s="20">
        <v>143620.77854913959</v>
      </c>
      <c r="I84" s="20"/>
      <c r="J84" s="24">
        <f t="shared" si="32"/>
        <v>143620.77854913959</v>
      </c>
      <c r="K84" s="24"/>
      <c r="L84" s="24">
        <f>J84-K84</f>
        <v>143620.77854913959</v>
      </c>
      <c r="M84" s="23"/>
      <c r="N84" s="24">
        <f t="shared" si="37"/>
        <v>143620.77854913959</v>
      </c>
      <c r="O84" s="25"/>
      <c r="P84" s="26"/>
    </row>
    <row r="85" spans="1:494" s="70" customFormat="1" ht="25.5" customHeight="1" x14ac:dyDescent="0.35">
      <c r="A85" s="91" t="s">
        <v>78</v>
      </c>
      <c r="B85" s="92">
        <f>SUM(B4,B11,B18,B20,B26,B31,B36,B40,B45,B46,B50:B84)</f>
        <v>79116154.165284768</v>
      </c>
      <c r="C85" s="112">
        <f>SUM(C4,C11,C18,C20,C26,C31,C36,C40,C45,C46,C50:C84)</f>
        <v>40020853</v>
      </c>
      <c r="D85" s="92">
        <f>SUM(D4,D11,D18,D20,D26,D31,D36,D40,D45,D46,D50:D84)</f>
        <v>39095299.165284768</v>
      </c>
      <c r="E85" s="116">
        <f>SUM(E4,E11,E18,E20,E26,E31,E36,E40,E45,E46,E50:E84)</f>
        <v>4959117.8499999996</v>
      </c>
      <c r="F85" s="111">
        <f>SUM(F4,F11,F18,F20,F26,F31,F36,F40,F45,F46,F50:F84)</f>
        <v>34136181.315284774</v>
      </c>
      <c r="G85" s="30"/>
      <c r="H85" s="92">
        <f>SUM(H4,H11,H18,H20,H26,H31,H36,H40,H45,H46,H50:H84)</f>
        <v>18918985</v>
      </c>
      <c r="I85" s="92">
        <f>SUM(I4,I11,I18,I20,I26,I31,I36,I40,I45,I46,I50:I84)</f>
        <v>6497109</v>
      </c>
      <c r="J85" s="92">
        <f>SUM(J4,J11,J18,J20,J26,J31,J36,J40,J45,J46,J50:J84)</f>
        <v>12421876</v>
      </c>
      <c r="K85" s="116">
        <f>SUM(K4,K11,K18,K20,K26,K31,K36,K40,K45,K46,K50:K84)</f>
        <v>1801848.75</v>
      </c>
      <c r="L85" s="111">
        <f>SUM(L4,L11,L18,L20,L26,L31,L36,L40,L45,L46,L50:L84)</f>
        <v>10620027.25</v>
      </c>
      <c r="M85" s="30"/>
      <c r="N85" s="111">
        <f>SUM(N4,N11,N18,N20,N26,N31,N36,N40,N45,N46,N50:N84)</f>
        <v>44756208.565284774</v>
      </c>
      <c r="O85" s="67"/>
      <c r="P85" s="68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  <c r="LC85" s="69"/>
      <c r="LD85" s="69"/>
      <c r="LE85" s="69"/>
      <c r="LF85" s="69"/>
      <c r="LG85" s="69"/>
      <c r="LH85" s="69"/>
      <c r="LI85" s="69"/>
      <c r="LJ85" s="69"/>
      <c r="LK85" s="69"/>
      <c r="LL85" s="69"/>
      <c r="LM85" s="69"/>
      <c r="LN85" s="69"/>
      <c r="LO85" s="69"/>
      <c r="LP85" s="69"/>
      <c r="LQ85" s="69"/>
      <c r="LR85" s="69"/>
      <c r="LS85" s="69"/>
      <c r="LT85" s="69"/>
      <c r="LU85" s="69"/>
      <c r="LV85" s="69"/>
      <c r="LW85" s="69"/>
      <c r="LX85" s="69"/>
      <c r="LY85" s="69"/>
      <c r="LZ85" s="69"/>
      <c r="MA85" s="69"/>
      <c r="MB85" s="69"/>
      <c r="MC85" s="69"/>
      <c r="MD85" s="69"/>
      <c r="ME85" s="69"/>
      <c r="MF85" s="69"/>
      <c r="MG85" s="69"/>
      <c r="MH85" s="69"/>
      <c r="MI85" s="69"/>
      <c r="MJ85" s="69"/>
      <c r="MK85" s="69"/>
      <c r="ML85" s="69"/>
      <c r="MM85" s="69"/>
      <c r="MN85" s="69"/>
      <c r="MO85" s="69"/>
      <c r="MP85" s="69"/>
      <c r="MQ85" s="69"/>
      <c r="MR85" s="69"/>
      <c r="MS85" s="69"/>
      <c r="MT85" s="69"/>
      <c r="MU85" s="69"/>
      <c r="MV85" s="69"/>
      <c r="MW85" s="69"/>
      <c r="MX85" s="69"/>
      <c r="MY85" s="69"/>
      <c r="MZ85" s="69"/>
      <c r="NA85" s="69"/>
      <c r="NB85" s="69"/>
      <c r="NC85" s="69"/>
      <c r="ND85" s="69"/>
      <c r="NE85" s="69"/>
      <c r="NF85" s="69"/>
      <c r="NG85" s="69"/>
      <c r="NH85" s="69"/>
      <c r="NI85" s="69"/>
      <c r="NJ85" s="69"/>
      <c r="NK85" s="69"/>
      <c r="NL85" s="69"/>
      <c r="NM85" s="69"/>
      <c r="NN85" s="69"/>
      <c r="NO85" s="69"/>
      <c r="NP85" s="69"/>
      <c r="NQ85" s="69"/>
      <c r="NR85" s="69"/>
      <c r="NS85" s="69"/>
      <c r="NT85" s="69"/>
      <c r="NU85" s="69"/>
      <c r="NV85" s="69"/>
      <c r="NW85" s="69"/>
      <c r="NX85" s="69"/>
      <c r="NY85" s="69"/>
      <c r="NZ85" s="69"/>
      <c r="OA85" s="69"/>
      <c r="OB85" s="69"/>
      <c r="OC85" s="69"/>
      <c r="OD85" s="69"/>
      <c r="OE85" s="69"/>
      <c r="OF85" s="69"/>
      <c r="OG85" s="69"/>
      <c r="OH85" s="69"/>
      <c r="OI85" s="69"/>
      <c r="OJ85" s="69"/>
      <c r="OK85" s="69"/>
      <c r="OL85" s="69"/>
      <c r="OM85" s="69"/>
      <c r="ON85" s="69"/>
      <c r="OO85" s="69"/>
      <c r="OP85" s="69"/>
      <c r="OQ85" s="69"/>
      <c r="OR85" s="69"/>
      <c r="OS85" s="69"/>
      <c r="OT85" s="69"/>
      <c r="OU85" s="69"/>
      <c r="OV85" s="69"/>
      <c r="OW85" s="69"/>
      <c r="OX85" s="69"/>
      <c r="OY85" s="69"/>
      <c r="OZ85" s="69"/>
      <c r="PA85" s="69"/>
      <c r="PB85" s="69"/>
      <c r="PC85" s="69"/>
      <c r="PD85" s="69"/>
      <c r="PE85" s="69"/>
      <c r="PF85" s="69"/>
      <c r="PG85" s="69"/>
      <c r="PH85" s="69"/>
      <c r="PI85" s="69"/>
      <c r="PJ85" s="69"/>
      <c r="PK85" s="69"/>
      <c r="PL85" s="69"/>
      <c r="PM85" s="69"/>
      <c r="PN85" s="69"/>
      <c r="PO85" s="69"/>
      <c r="PP85" s="69"/>
      <c r="PQ85" s="69"/>
      <c r="PR85" s="69"/>
      <c r="PS85" s="69"/>
      <c r="PT85" s="69"/>
      <c r="PU85" s="69"/>
      <c r="PV85" s="69"/>
      <c r="PW85" s="69"/>
      <c r="PX85" s="69"/>
      <c r="PY85" s="69"/>
      <c r="PZ85" s="69"/>
      <c r="QA85" s="69"/>
      <c r="QB85" s="69"/>
      <c r="QC85" s="69"/>
      <c r="QD85" s="69"/>
      <c r="QE85" s="69"/>
      <c r="QF85" s="69"/>
      <c r="QG85" s="69"/>
      <c r="QH85" s="69"/>
      <c r="QI85" s="69"/>
      <c r="QJ85" s="69"/>
      <c r="QK85" s="69"/>
      <c r="QL85" s="69"/>
      <c r="QM85" s="69"/>
      <c r="QN85" s="69"/>
      <c r="QO85" s="69"/>
      <c r="QP85" s="69"/>
      <c r="QQ85" s="69"/>
      <c r="QR85" s="69"/>
      <c r="QS85" s="69"/>
      <c r="QT85" s="69"/>
      <c r="QU85" s="69"/>
      <c r="QV85" s="69"/>
      <c r="QW85" s="69"/>
      <c r="QX85" s="69"/>
      <c r="QY85" s="69"/>
      <c r="QZ85" s="69"/>
      <c r="RA85" s="69"/>
      <c r="RB85" s="69"/>
      <c r="RC85" s="69"/>
      <c r="RD85" s="69"/>
      <c r="RE85" s="69"/>
      <c r="RF85" s="69"/>
      <c r="RG85" s="69"/>
      <c r="RH85" s="69"/>
      <c r="RI85" s="69"/>
      <c r="RJ85" s="69"/>
      <c r="RK85" s="69"/>
      <c r="RL85" s="69"/>
      <c r="RM85" s="69"/>
      <c r="RN85" s="69"/>
      <c r="RO85" s="69"/>
      <c r="RP85" s="69"/>
      <c r="RQ85" s="69"/>
      <c r="RR85" s="69"/>
      <c r="RS85" s="69"/>
      <c r="RT85" s="69"/>
      <c r="RU85" s="69"/>
      <c r="RV85" s="69"/>
      <c r="RW85" s="69"/>
      <c r="RX85" s="69"/>
      <c r="RY85" s="69"/>
      <c r="RZ85" s="69"/>
    </row>
    <row r="86" spans="1:494" ht="15.5" x14ac:dyDescent="0.35">
      <c r="A86" s="71"/>
      <c r="B86" s="73"/>
      <c r="C86" s="73"/>
      <c r="D86" s="73"/>
      <c r="E86" s="73"/>
      <c r="F86" s="73"/>
      <c r="G86" s="73"/>
      <c r="H86" s="73"/>
      <c r="I86" s="73"/>
      <c r="J86" s="74"/>
      <c r="K86" s="74"/>
      <c r="L86" s="74"/>
      <c r="M86" s="73"/>
      <c r="N86" s="73"/>
    </row>
    <row r="87" spans="1:494" s="77" customFormat="1" ht="15.5" x14ac:dyDescent="0.35">
      <c r="A87" s="71" t="s">
        <v>86</v>
      </c>
      <c r="B87" s="75"/>
      <c r="C87" s="73"/>
      <c r="D87" s="73"/>
      <c r="E87" s="73"/>
      <c r="F87" s="73"/>
      <c r="G87" s="73"/>
      <c r="H87" s="75"/>
      <c r="I87" s="73"/>
      <c r="J87" s="73"/>
      <c r="K87" s="73"/>
      <c r="L87" s="73"/>
      <c r="M87" s="73"/>
      <c r="N87" s="74"/>
      <c r="O87" s="76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  <c r="JH87" s="71"/>
      <c r="JI87" s="71"/>
      <c r="JJ87" s="71"/>
      <c r="JK87" s="71"/>
      <c r="JL87" s="71"/>
      <c r="JM87" s="71"/>
      <c r="JN87" s="71"/>
      <c r="JO87" s="71"/>
      <c r="JP87" s="71"/>
      <c r="JQ87" s="71"/>
      <c r="JR87" s="71"/>
      <c r="JS87" s="71"/>
      <c r="JT87" s="71"/>
      <c r="JU87" s="71"/>
      <c r="JV87" s="71"/>
      <c r="JW87" s="71"/>
      <c r="JX87" s="71"/>
      <c r="JY87" s="71"/>
      <c r="JZ87" s="71"/>
      <c r="KA87" s="71"/>
      <c r="KB87" s="71"/>
      <c r="KC87" s="71"/>
      <c r="KD87" s="71"/>
      <c r="KE87" s="71"/>
      <c r="KF87" s="71"/>
      <c r="KG87" s="71"/>
      <c r="KH87" s="71"/>
      <c r="KI87" s="71"/>
      <c r="KJ87" s="71"/>
      <c r="KK87" s="71"/>
      <c r="KL87" s="71"/>
      <c r="KM87" s="71"/>
      <c r="KN87" s="71"/>
      <c r="KO87" s="71"/>
      <c r="KP87" s="71"/>
      <c r="KQ87" s="71"/>
      <c r="KR87" s="71"/>
      <c r="KS87" s="71"/>
      <c r="KT87" s="71"/>
      <c r="KU87" s="71"/>
      <c r="KV87" s="71"/>
      <c r="KW87" s="71"/>
      <c r="KX87" s="71"/>
      <c r="KY87" s="71"/>
      <c r="KZ87" s="71"/>
      <c r="LA87" s="71"/>
      <c r="LB87" s="71"/>
      <c r="LC87" s="71"/>
      <c r="LD87" s="71"/>
      <c r="LE87" s="71"/>
      <c r="LF87" s="71"/>
      <c r="LG87" s="71"/>
      <c r="LH87" s="71"/>
      <c r="LI87" s="71"/>
      <c r="LJ87" s="71"/>
      <c r="LK87" s="71"/>
      <c r="LL87" s="71"/>
      <c r="LM87" s="71"/>
      <c r="LN87" s="71"/>
      <c r="LO87" s="71"/>
      <c r="LP87" s="71"/>
      <c r="LQ87" s="71"/>
      <c r="LR87" s="71"/>
      <c r="LS87" s="71"/>
      <c r="LT87" s="71"/>
      <c r="LU87" s="71"/>
      <c r="LV87" s="71"/>
      <c r="LW87" s="71"/>
      <c r="LX87" s="71"/>
      <c r="LY87" s="71"/>
      <c r="LZ87" s="71"/>
      <c r="MA87" s="71"/>
      <c r="MB87" s="71"/>
      <c r="MC87" s="71"/>
      <c r="MD87" s="71"/>
      <c r="ME87" s="71"/>
      <c r="MF87" s="71"/>
      <c r="MG87" s="71"/>
      <c r="MH87" s="71"/>
      <c r="MI87" s="71"/>
      <c r="MJ87" s="71"/>
      <c r="MK87" s="71"/>
      <c r="ML87" s="71"/>
      <c r="MM87" s="71"/>
      <c r="MN87" s="71"/>
      <c r="MO87" s="71"/>
      <c r="MP87" s="71"/>
      <c r="MQ87" s="71"/>
      <c r="MR87" s="71"/>
      <c r="MS87" s="71"/>
      <c r="MT87" s="71"/>
      <c r="MU87" s="71"/>
      <c r="MV87" s="71"/>
      <c r="MW87" s="71"/>
      <c r="MX87" s="71"/>
      <c r="MY87" s="71"/>
      <c r="MZ87" s="71"/>
      <c r="NA87" s="71"/>
      <c r="NB87" s="71"/>
      <c r="NC87" s="71"/>
      <c r="ND87" s="71"/>
      <c r="NE87" s="71"/>
      <c r="NF87" s="71"/>
      <c r="NG87" s="71"/>
      <c r="NH87" s="71"/>
      <c r="NI87" s="71"/>
      <c r="NJ87" s="71"/>
      <c r="NK87" s="71"/>
      <c r="NL87" s="71"/>
      <c r="NM87" s="71"/>
      <c r="NN87" s="71"/>
      <c r="NO87" s="71"/>
      <c r="NP87" s="71"/>
      <c r="NQ87" s="71"/>
      <c r="NR87" s="71"/>
      <c r="NS87" s="71"/>
      <c r="NT87" s="71"/>
      <c r="NU87" s="71"/>
      <c r="NV87" s="71"/>
      <c r="NW87" s="71"/>
      <c r="NX87" s="71"/>
      <c r="NY87" s="71"/>
      <c r="NZ87" s="71"/>
      <c r="OA87" s="71"/>
      <c r="OB87" s="71"/>
      <c r="OC87" s="71"/>
      <c r="OD87" s="71"/>
      <c r="OE87" s="71"/>
      <c r="OF87" s="71"/>
      <c r="OG87" s="71"/>
      <c r="OH87" s="71"/>
      <c r="OI87" s="71"/>
      <c r="OJ87" s="71"/>
      <c r="OK87" s="71"/>
      <c r="OL87" s="71"/>
      <c r="OM87" s="71"/>
      <c r="ON87" s="71"/>
      <c r="OO87" s="71"/>
      <c r="OP87" s="71"/>
      <c r="OQ87" s="71"/>
      <c r="OR87" s="71"/>
      <c r="OS87" s="71"/>
      <c r="OT87" s="71"/>
      <c r="OU87" s="71"/>
      <c r="OV87" s="71"/>
      <c r="OW87" s="71"/>
      <c r="OX87" s="71"/>
      <c r="OY87" s="71"/>
      <c r="OZ87" s="71"/>
      <c r="PA87" s="71"/>
      <c r="PB87" s="71"/>
      <c r="PC87" s="71"/>
      <c r="PD87" s="71"/>
      <c r="PE87" s="71"/>
      <c r="PF87" s="71"/>
      <c r="PG87" s="71"/>
      <c r="PH87" s="71"/>
      <c r="PI87" s="71"/>
      <c r="PJ87" s="71"/>
      <c r="PK87" s="71"/>
      <c r="PL87" s="71"/>
      <c r="PM87" s="71"/>
      <c r="PN87" s="71"/>
      <c r="PO87" s="71"/>
      <c r="PP87" s="71"/>
      <c r="PQ87" s="71"/>
      <c r="PR87" s="71"/>
      <c r="PS87" s="71"/>
      <c r="PT87" s="71"/>
      <c r="PU87" s="71"/>
      <c r="PV87" s="71"/>
      <c r="PW87" s="71"/>
      <c r="PX87" s="71"/>
      <c r="PY87" s="71"/>
      <c r="PZ87" s="71"/>
      <c r="QA87" s="71"/>
      <c r="QB87" s="71"/>
      <c r="QC87" s="71"/>
      <c r="QD87" s="71"/>
      <c r="QE87" s="71"/>
      <c r="QF87" s="71"/>
      <c r="QG87" s="71"/>
      <c r="QH87" s="71"/>
      <c r="QI87" s="71"/>
      <c r="QJ87" s="71"/>
      <c r="QK87" s="71"/>
      <c r="QL87" s="71"/>
      <c r="QM87" s="71"/>
      <c r="QN87" s="71"/>
      <c r="QO87" s="71"/>
      <c r="QP87" s="71"/>
      <c r="QQ87" s="71"/>
      <c r="QR87" s="71"/>
      <c r="QS87" s="71"/>
      <c r="QT87" s="71"/>
      <c r="QU87" s="71"/>
      <c r="QV87" s="71"/>
      <c r="QW87" s="71"/>
      <c r="QX87" s="71"/>
      <c r="QY87" s="71"/>
      <c r="QZ87" s="71"/>
      <c r="RA87" s="71"/>
      <c r="RB87" s="71"/>
      <c r="RC87" s="71"/>
      <c r="RD87" s="71"/>
      <c r="RE87" s="71"/>
      <c r="RF87" s="71"/>
      <c r="RG87" s="71"/>
      <c r="RH87" s="71"/>
      <c r="RI87" s="71"/>
      <c r="RJ87" s="71"/>
      <c r="RK87" s="71"/>
      <c r="RL87" s="71"/>
      <c r="RM87" s="71"/>
      <c r="RN87" s="71"/>
      <c r="RO87" s="71"/>
      <c r="RP87" s="71"/>
      <c r="RQ87" s="71"/>
      <c r="RR87" s="71"/>
      <c r="RS87" s="71"/>
      <c r="RT87" s="71"/>
      <c r="RU87" s="71"/>
      <c r="RV87" s="71"/>
      <c r="RW87" s="71"/>
      <c r="RX87" s="71"/>
      <c r="RY87" s="71"/>
      <c r="RZ87" s="71"/>
    </row>
    <row r="88" spans="1:494" s="77" customFormat="1" ht="15.5" x14ac:dyDescent="0.35">
      <c r="A88" s="71" t="s">
        <v>79</v>
      </c>
      <c r="B88" s="73"/>
      <c r="C88" s="73"/>
      <c r="D88" s="73"/>
      <c r="E88" s="73"/>
      <c r="F88" s="73"/>
      <c r="G88" s="73"/>
      <c r="H88" s="73"/>
      <c r="I88" s="78"/>
      <c r="J88" s="78"/>
      <c r="K88" s="78"/>
      <c r="L88" s="78"/>
      <c r="M88" s="73"/>
      <c r="N88" s="72"/>
      <c r="O88" s="76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  <c r="JH88" s="71"/>
      <c r="JI88" s="71"/>
      <c r="JJ88" s="71"/>
      <c r="JK88" s="71"/>
      <c r="JL88" s="71"/>
      <c r="JM88" s="71"/>
      <c r="JN88" s="71"/>
      <c r="JO88" s="71"/>
      <c r="JP88" s="71"/>
      <c r="JQ88" s="71"/>
      <c r="JR88" s="71"/>
      <c r="JS88" s="71"/>
      <c r="JT88" s="71"/>
      <c r="JU88" s="71"/>
      <c r="JV88" s="71"/>
      <c r="JW88" s="71"/>
      <c r="JX88" s="71"/>
      <c r="JY88" s="71"/>
      <c r="JZ88" s="71"/>
      <c r="KA88" s="71"/>
      <c r="KB88" s="71"/>
      <c r="KC88" s="71"/>
      <c r="KD88" s="71"/>
      <c r="KE88" s="71"/>
      <c r="KF88" s="71"/>
      <c r="KG88" s="71"/>
      <c r="KH88" s="71"/>
      <c r="KI88" s="71"/>
      <c r="KJ88" s="71"/>
      <c r="KK88" s="71"/>
      <c r="KL88" s="71"/>
      <c r="KM88" s="71"/>
      <c r="KN88" s="71"/>
      <c r="KO88" s="71"/>
      <c r="KP88" s="71"/>
      <c r="KQ88" s="71"/>
      <c r="KR88" s="71"/>
      <c r="KS88" s="71"/>
      <c r="KT88" s="71"/>
      <c r="KU88" s="71"/>
      <c r="KV88" s="71"/>
      <c r="KW88" s="71"/>
      <c r="KX88" s="71"/>
      <c r="KY88" s="71"/>
      <c r="KZ88" s="71"/>
      <c r="LA88" s="71"/>
      <c r="LB88" s="71"/>
      <c r="LC88" s="71"/>
      <c r="LD88" s="71"/>
      <c r="LE88" s="71"/>
      <c r="LF88" s="71"/>
      <c r="LG88" s="71"/>
      <c r="LH88" s="71"/>
      <c r="LI88" s="71"/>
      <c r="LJ88" s="71"/>
      <c r="LK88" s="71"/>
      <c r="LL88" s="71"/>
      <c r="LM88" s="71"/>
      <c r="LN88" s="71"/>
      <c r="LO88" s="71"/>
      <c r="LP88" s="71"/>
      <c r="LQ88" s="71"/>
      <c r="LR88" s="71"/>
      <c r="LS88" s="71"/>
      <c r="LT88" s="71"/>
      <c r="LU88" s="71"/>
      <c r="LV88" s="71"/>
      <c r="LW88" s="71"/>
      <c r="LX88" s="71"/>
      <c r="LY88" s="71"/>
      <c r="LZ88" s="71"/>
      <c r="MA88" s="71"/>
      <c r="MB88" s="71"/>
      <c r="MC88" s="71"/>
      <c r="MD88" s="71"/>
      <c r="ME88" s="71"/>
      <c r="MF88" s="71"/>
      <c r="MG88" s="71"/>
      <c r="MH88" s="71"/>
      <c r="MI88" s="71"/>
      <c r="MJ88" s="71"/>
      <c r="MK88" s="71"/>
      <c r="ML88" s="71"/>
      <c r="MM88" s="71"/>
      <c r="MN88" s="71"/>
      <c r="MO88" s="71"/>
      <c r="MP88" s="71"/>
      <c r="MQ88" s="71"/>
      <c r="MR88" s="71"/>
      <c r="MS88" s="71"/>
      <c r="MT88" s="71"/>
      <c r="MU88" s="71"/>
      <c r="MV88" s="71"/>
      <c r="MW88" s="71"/>
      <c r="MX88" s="71"/>
      <c r="MY88" s="71"/>
      <c r="MZ88" s="71"/>
      <c r="NA88" s="71"/>
      <c r="NB88" s="71"/>
      <c r="NC88" s="71"/>
      <c r="ND88" s="71"/>
      <c r="NE88" s="71"/>
      <c r="NF88" s="71"/>
      <c r="NG88" s="71"/>
      <c r="NH88" s="71"/>
      <c r="NI88" s="71"/>
      <c r="NJ88" s="71"/>
      <c r="NK88" s="71"/>
      <c r="NL88" s="71"/>
      <c r="NM88" s="71"/>
      <c r="NN88" s="71"/>
      <c r="NO88" s="71"/>
      <c r="NP88" s="71"/>
      <c r="NQ88" s="71"/>
      <c r="NR88" s="71"/>
      <c r="NS88" s="71"/>
      <c r="NT88" s="71"/>
      <c r="NU88" s="71"/>
      <c r="NV88" s="71"/>
      <c r="NW88" s="71"/>
      <c r="NX88" s="71"/>
      <c r="NY88" s="71"/>
      <c r="NZ88" s="71"/>
      <c r="OA88" s="71"/>
      <c r="OB88" s="71"/>
      <c r="OC88" s="71"/>
      <c r="OD88" s="71"/>
      <c r="OE88" s="71"/>
      <c r="OF88" s="71"/>
      <c r="OG88" s="71"/>
      <c r="OH88" s="71"/>
      <c r="OI88" s="71"/>
      <c r="OJ88" s="71"/>
      <c r="OK88" s="71"/>
      <c r="OL88" s="71"/>
      <c r="OM88" s="71"/>
      <c r="ON88" s="71"/>
      <c r="OO88" s="71"/>
      <c r="OP88" s="71"/>
      <c r="OQ88" s="71"/>
      <c r="OR88" s="71"/>
      <c r="OS88" s="71"/>
      <c r="OT88" s="71"/>
      <c r="OU88" s="71"/>
      <c r="OV88" s="71"/>
      <c r="OW88" s="71"/>
      <c r="OX88" s="71"/>
      <c r="OY88" s="71"/>
      <c r="OZ88" s="71"/>
      <c r="PA88" s="71"/>
      <c r="PB88" s="71"/>
      <c r="PC88" s="71"/>
      <c r="PD88" s="71"/>
      <c r="PE88" s="71"/>
      <c r="PF88" s="71"/>
      <c r="PG88" s="71"/>
      <c r="PH88" s="71"/>
      <c r="PI88" s="71"/>
      <c r="PJ88" s="71"/>
      <c r="PK88" s="71"/>
      <c r="PL88" s="71"/>
      <c r="PM88" s="71"/>
      <c r="PN88" s="71"/>
      <c r="PO88" s="71"/>
      <c r="PP88" s="71"/>
      <c r="PQ88" s="71"/>
      <c r="PR88" s="71"/>
      <c r="PS88" s="71"/>
      <c r="PT88" s="71"/>
      <c r="PU88" s="71"/>
      <c r="PV88" s="71"/>
      <c r="PW88" s="71"/>
      <c r="PX88" s="71"/>
      <c r="PY88" s="71"/>
      <c r="PZ88" s="71"/>
      <c r="QA88" s="71"/>
      <c r="QB88" s="71"/>
      <c r="QC88" s="71"/>
      <c r="QD88" s="71"/>
      <c r="QE88" s="71"/>
      <c r="QF88" s="71"/>
      <c r="QG88" s="71"/>
      <c r="QH88" s="71"/>
      <c r="QI88" s="71"/>
      <c r="QJ88" s="71"/>
      <c r="QK88" s="71"/>
      <c r="QL88" s="71"/>
      <c r="QM88" s="71"/>
      <c r="QN88" s="71"/>
      <c r="QO88" s="71"/>
      <c r="QP88" s="71"/>
      <c r="QQ88" s="71"/>
      <c r="QR88" s="71"/>
      <c r="QS88" s="71"/>
      <c r="QT88" s="71"/>
      <c r="QU88" s="71"/>
      <c r="QV88" s="71"/>
      <c r="QW88" s="71"/>
      <c r="QX88" s="71"/>
      <c r="QY88" s="71"/>
      <c r="QZ88" s="71"/>
      <c r="RA88" s="71"/>
      <c r="RB88" s="71"/>
      <c r="RC88" s="71"/>
      <c r="RD88" s="71"/>
      <c r="RE88" s="71"/>
      <c r="RF88" s="71"/>
      <c r="RG88" s="71"/>
      <c r="RH88" s="71"/>
      <c r="RI88" s="71"/>
      <c r="RJ88" s="71"/>
      <c r="RK88" s="71"/>
      <c r="RL88" s="71"/>
      <c r="RM88" s="71"/>
      <c r="RN88" s="71"/>
      <c r="RO88" s="71"/>
      <c r="RP88" s="71"/>
      <c r="RQ88" s="71"/>
      <c r="RR88" s="71"/>
      <c r="RS88" s="71"/>
      <c r="RT88" s="71"/>
      <c r="RU88" s="71"/>
      <c r="RV88" s="71"/>
      <c r="RW88" s="71"/>
      <c r="RX88" s="71"/>
      <c r="RY88" s="71"/>
      <c r="RZ88" s="71"/>
    </row>
    <row r="89" spans="1:494" s="77" customFormat="1" ht="15.5" x14ac:dyDescent="0.35">
      <c r="A89" s="7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1"/>
      <c r="O89" s="76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  <c r="JI89" s="71"/>
      <c r="JJ89" s="71"/>
      <c r="JK89" s="71"/>
      <c r="JL89" s="71"/>
      <c r="JM89" s="71"/>
      <c r="JN89" s="71"/>
      <c r="JO89" s="71"/>
      <c r="JP89" s="71"/>
      <c r="JQ89" s="71"/>
      <c r="JR89" s="71"/>
      <c r="JS89" s="71"/>
      <c r="JT89" s="71"/>
      <c r="JU89" s="71"/>
      <c r="JV89" s="71"/>
      <c r="JW89" s="71"/>
      <c r="JX89" s="71"/>
      <c r="JY89" s="71"/>
      <c r="JZ89" s="71"/>
      <c r="KA89" s="71"/>
      <c r="KB89" s="71"/>
      <c r="KC89" s="71"/>
      <c r="KD89" s="71"/>
      <c r="KE89" s="71"/>
      <c r="KF89" s="71"/>
      <c r="KG89" s="71"/>
      <c r="KH89" s="71"/>
      <c r="KI89" s="71"/>
      <c r="KJ89" s="71"/>
      <c r="KK89" s="71"/>
      <c r="KL89" s="71"/>
      <c r="KM89" s="71"/>
      <c r="KN89" s="71"/>
      <c r="KO89" s="71"/>
      <c r="KP89" s="71"/>
      <c r="KQ89" s="71"/>
      <c r="KR89" s="71"/>
      <c r="KS89" s="71"/>
      <c r="KT89" s="71"/>
      <c r="KU89" s="71"/>
      <c r="KV89" s="71"/>
      <c r="KW89" s="71"/>
      <c r="KX89" s="71"/>
      <c r="KY89" s="71"/>
      <c r="KZ89" s="71"/>
      <c r="LA89" s="71"/>
      <c r="LB89" s="71"/>
      <c r="LC89" s="71"/>
      <c r="LD89" s="71"/>
      <c r="LE89" s="71"/>
      <c r="LF89" s="71"/>
      <c r="LG89" s="71"/>
      <c r="LH89" s="71"/>
      <c r="LI89" s="71"/>
      <c r="LJ89" s="71"/>
      <c r="LK89" s="71"/>
      <c r="LL89" s="71"/>
      <c r="LM89" s="71"/>
      <c r="LN89" s="71"/>
      <c r="LO89" s="71"/>
      <c r="LP89" s="71"/>
      <c r="LQ89" s="71"/>
      <c r="LR89" s="71"/>
      <c r="LS89" s="71"/>
      <c r="LT89" s="71"/>
      <c r="LU89" s="71"/>
      <c r="LV89" s="71"/>
      <c r="LW89" s="71"/>
      <c r="LX89" s="71"/>
      <c r="LY89" s="71"/>
      <c r="LZ89" s="71"/>
      <c r="MA89" s="71"/>
      <c r="MB89" s="71"/>
      <c r="MC89" s="71"/>
      <c r="MD89" s="71"/>
      <c r="ME89" s="71"/>
      <c r="MF89" s="71"/>
      <c r="MG89" s="71"/>
      <c r="MH89" s="71"/>
      <c r="MI89" s="71"/>
      <c r="MJ89" s="71"/>
      <c r="MK89" s="71"/>
      <c r="ML89" s="71"/>
      <c r="MM89" s="71"/>
      <c r="MN89" s="71"/>
      <c r="MO89" s="71"/>
      <c r="MP89" s="71"/>
      <c r="MQ89" s="71"/>
      <c r="MR89" s="71"/>
      <c r="MS89" s="71"/>
      <c r="MT89" s="71"/>
      <c r="MU89" s="71"/>
      <c r="MV89" s="71"/>
      <c r="MW89" s="71"/>
      <c r="MX89" s="71"/>
      <c r="MY89" s="71"/>
      <c r="MZ89" s="71"/>
      <c r="NA89" s="71"/>
      <c r="NB89" s="71"/>
      <c r="NC89" s="71"/>
      <c r="ND89" s="71"/>
      <c r="NE89" s="71"/>
      <c r="NF89" s="71"/>
      <c r="NG89" s="71"/>
      <c r="NH89" s="71"/>
      <c r="NI89" s="71"/>
      <c r="NJ89" s="71"/>
      <c r="NK89" s="71"/>
      <c r="NL89" s="71"/>
      <c r="NM89" s="71"/>
      <c r="NN89" s="71"/>
      <c r="NO89" s="71"/>
      <c r="NP89" s="71"/>
      <c r="NQ89" s="71"/>
      <c r="NR89" s="71"/>
      <c r="NS89" s="71"/>
      <c r="NT89" s="71"/>
      <c r="NU89" s="71"/>
      <c r="NV89" s="71"/>
      <c r="NW89" s="71"/>
      <c r="NX89" s="71"/>
      <c r="NY89" s="71"/>
      <c r="NZ89" s="71"/>
      <c r="OA89" s="71"/>
      <c r="OB89" s="71"/>
      <c r="OC89" s="71"/>
      <c r="OD89" s="71"/>
      <c r="OE89" s="71"/>
      <c r="OF89" s="71"/>
      <c r="OG89" s="71"/>
      <c r="OH89" s="71"/>
      <c r="OI89" s="71"/>
      <c r="OJ89" s="71"/>
      <c r="OK89" s="71"/>
      <c r="OL89" s="71"/>
      <c r="OM89" s="71"/>
      <c r="ON89" s="71"/>
      <c r="OO89" s="71"/>
      <c r="OP89" s="71"/>
      <c r="OQ89" s="71"/>
      <c r="OR89" s="71"/>
      <c r="OS89" s="71"/>
      <c r="OT89" s="71"/>
      <c r="OU89" s="71"/>
      <c r="OV89" s="71"/>
      <c r="OW89" s="71"/>
      <c r="OX89" s="71"/>
      <c r="OY89" s="71"/>
      <c r="OZ89" s="71"/>
      <c r="PA89" s="71"/>
      <c r="PB89" s="71"/>
      <c r="PC89" s="71"/>
      <c r="PD89" s="71"/>
      <c r="PE89" s="71"/>
      <c r="PF89" s="71"/>
      <c r="PG89" s="71"/>
      <c r="PH89" s="71"/>
      <c r="PI89" s="71"/>
      <c r="PJ89" s="71"/>
      <c r="PK89" s="71"/>
      <c r="PL89" s="71"/>
      <c r="PM89" s="71"/>
      <c r="PN89" s="71"/>
      <c r="PO89" s="71"/>
      <c r="PP89" s="71"/>
      <c r="PQ89" s="71"/>
      <c r="PR89" s="71"/>
      <c r="PS89" s="71"/>
      <c r="PT89" s="71"/>
      <c r="PU89" s="71"/>
      <c r="PV89" s="71"/>
      <c r="PW89" s="71"/>
      <c r="PX89" s="71"/>
      <c r="PY89" s="71"/>
      <c r="PZ89" s="71"/>
      <c r="QA89" s="71"/>
      <c r="QB89" s="71"/>
      <c r="QC89" s="71"/>
      <c r="QD89" s="71"/>
      <c r="QE89" s="71"/>
      <c r="QF89" s="71"/>
      <c r="QG89" s="71"/>
      <c r="QH89" s="71"/>
      <c r="QI89" s="71"/>
      <c r="QJ89" s="71"/>
      <c r="QK89" s="71"/>
      <c r="QL89" s="71"/>
      <c r="QM89" s="71"/>
      <c r="QN89" s="71"/>
      <c r="QO89" s="71"/>
      <c r="QP89" s="71"/>
      <c r="QQ89" s="71"/>
      <c r="QR89" s="71"/>
      <c r="QS89" s="71"/>
      <c r="QT89" s="71"/>
      <c r="QU89" s="71"/>
      <c r="QV89" s="71"/>
      <c r="QW89" s="71"/>
      <c r="QX89" s="71"/>
      <c r="QY89" s="71"/>
      <c r="QZ89" s="71"/>
      <c r="RA89" s="71"/>
      <c r="RB89" s="71"/>
      <c r="RC89" s="71"/>
      <c r="RD89" s="71"/>
      <c r="RE89" s="71"/>
      <c r="RF89" s="71"/>
      <c r="RG89" s="71"/>
      <c r="RH89" s="71"/>
      <c r="RI89" s="71"/>
      <c r="RJ89" s="71"/>
      <c r="RK89" s="71"/>
      <c r="RL89" s="71"/>
      <c r="RM89" s="71"/>
      <c r="RN89" s="71"/>
      <c r="RO89" s="71"/>
      <c r="RP89" s="71"/>
      <c r="RQ89" s="71"/>
      <c r="RR89" s="71"/>
      <c r="RS89" s="71"/>
      <c r="RT89" s="71"/>
      <c r="RU89" s="71"/>
      <c r="RV89" s="71"/>
      <c r="RW89" s="71"/>
      <c r="RX89" s="71"/>
      <c r="RY89" s="71"/>
      <c r="RZ89" s="71"/>
    </row>
    <row r="90" spans="1:494" s="77" customFormat="1" ht="15.5" x14ac:dyDescent="0.35">
      <c r="A90" s="71"/>
      <c r="B90" s="73"/>
      <c r="C90" s="73"/>
      <c r="D90" s="73"/>
      <c r="E90" s="73"/>
      <c r="F90" s="73"/>
      <c r="G90" s="73"/>
      <c r="H90" s="73"/>
      <c r="I90" s="73"/>
      <c r="J90" s="71"/>
      <c r="K90" s="71"/>
      <c r="L90" s="71"/>
      <c r="M90" s="73"/>
      <c r="N90" s="71"/>
      <c r="O90" s="76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71"/>
      <c r="KO90" s="71"/>
      <c r="KP90" s="71"/>
      <c r="KQ90" s="71"/>
      <c r="KR90" s="71"/>
      <c r="KS90" s="71"/>
      <c r="KT90" s="71"/>
      <c r="KU90" s="71"/>
      <c r="KV90" s="71"/>
      <c r="KW90" s="71"/>
      <c r="KX90" s="71"/>
      <c r="KY90" s="71"/>
      <c r="KZ90" s="71"/>
      <c r="LA90" s="71"/>
      <c r="LB90" s="71"/>
      <c r="LC90" s="71"/>
      <c r="LD90" s="71"/>
      <c r="LE90" s="71"/>
      <c r="LF90" s="71"/>
      <c r="LG90" s="71"/>
      <c r="LH90" s="71"/>
      <c r="LI90" s="71"/>
      <c r="LJ90" s="71"/>
      <c r="LK90" s="71"/>
      <c r="LL90" s="71"/>
      <c r="LM90" s="71"/>
      <c r="LN90" s="71"/>
      <c r="LO90" s="71"/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1"/>
      <c r="MH90" s="71"/>
      <c r="MI90" s="71"/>
      <c r="MJ90" s="71"/>
      <c r="MK90" s="71"/>
      <c r="ML90" s="71"/>
      <c r="MM90" s="71"/>
      <c r="MN90" s="71"/>
      <c r="MO90" s="71"/>
      <c r="MP90" s="71"/>
      <c r="MQ90" s="71"/>
      <c r="MR90" s="71"/>
      <c r="MS90" s="71"/>
      <c r="MT90" s="71"/>
      <c r="MU90" s="71"/>
      <c r="MV90" s="71"/>
      <c r="MW90" s="71"/>
      <c r="MX90" s="71"/>
      <c r="MY90" s="71"/>
      <c r="MZ90" s="71"/>
      <c r="NA90" s="71"/>
      <c r="NB90" s="71"/>
      <c r="NC90" s="71"/>
      <c r="ND90" s="71"/>
      <c r="NE90" s="71"/>
      <c r="NF90" s="71"/>
      <c r="NG90" s="71"/>
      <c r="NH90" s="71"/>
      <c r="NI90" s="71"/>
      <c r="NJ90" s="71"/>
      <c r="NK90" s="71"/>
      <c r="NL90" s="71"/>
      <c r="NM90" s="71"/>
      <c r="NN90" s="71"/>
      <c r="NO90" s="71"/>
      <c r="NP90" s="71"/>
      <c r="NQ90" s="71"/>
      <c r="NR90" s="71"/>
      <c r="NS90" s="71"/>
      <c r="NT90" s="71"/>
      <c r="NU90" s="71"/>
      <c r="NV90" s="71"/>
      <c r="NW90" s="71"/>
      <c r="NX90" s="71"/>
      <c r="NY90" s="71"/>
      <c r="NZ90" s="71"/>
      <c r="OA90" s="71"/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1"/>
      <c r="OT90" s="71"/>
      <c r="OU90" s="71"/>
      <c r="OV90" s="71"/>
      <c r="OW90" s="71"/>
      <c r="OX90" s="71"/>
      <c r="OY90" s="71"/>
      <c r="OZ90" s="71"/>
      <c r="PA90" s="71"/>
      <c r="PB90" s="71"/>
      <c r="PC90" s="71"/>
      <c r="PD90" s="71"/>
      <c r="PE90" s="71"/>
      <c r="PF90" s="71"/>
      <c r="PG90" s="71"/>
      <c r="PH90" s="71"/>
      <c r="PI90" s="71"/>
      <c r="PJ90" s="71"/>
      <c r="PK90" s="71"/>
      <c r="PL90" s="71"/>
      <c r="PM90" s="71"/>
      <c r="PN90" s="71"/>
      <c r="PO90" s="71"/>
      <c r="PP90" s="71"/>
      <c r="PQ90" s="71"/>
      <c r="PR90" s="71"/>
      <c r="PS90" s="71"/>
      <c r="PT90" s="71"/>
      <c r="PU90" s="71"/>
      <c r="PV90" s="71"/>
      <c r="PW90" s="71"/>
      <c r="PX90" s="71"/>
      <c r="PY90" s="71"/>
      <c r="PZ90" s="71"/>
      <c r="QA90" s="71"/>
      <c r="QB90" s="71"/>
      <c r="QC90" s="71"/>
      <c r="QD90" s="71"/>
      <c r="QE90" s="71"/>
      <c r="QF90" s="71"/>
      <c r="QG90" s="71"/>
      <c r="QH90" s="71"/>
      <c r="QI90" s="71"/>
      <c r="QJ90" s="71"/>
      <c r="QK90" s="71"/>
      <c r="QL90" s="71"/>
      <c r="QM90" s="71"/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1"/>
      <c r="RF90" s="71"/>
      <c r="RG90" s="71"/>
      <c r="RH90" s="71"/>
      <c r="RI90" s="71"/>
      <c r="RJ90" s="71"/>
      <c r="RK90" s="71"/>
      <c r="RL90" s="71"/>
      <c r="RM90" s="71"/>
      <c r="RN90" s="71"/>
      <c r="RO90" s="71"/>
      <c r="RP90" s="71"/>
      <c r="RQ90" s="71"/>
      <c r="RR90" s="71"/>
      <c r="RS90" s="71"/>
      <c r="RT90" s="71"/>
      <c r="RU90" s="71"/>
      <c r="RV90" s="71"/>
      <c r="RW90" s="71"/>
      <c r="RX90" s="71"/>
      <c r="RY90" s="71"/>
      <c r="RZ90" s="71"/>
    </row>
    <row r="91" spans="1:494" s="77" customFormat="1" ht="15" customHeight="1" x14ac:dyDescent="0.35">
      <c r="B91" s="79" t="s">
        <v>87</v>
      </c>
      <c r="C91" s="80"/>
      <c r="D91" s="80"/>
      <c r="E91" s="73"/>
      <c r="F91" s="73"/>
      <c r="G91" s="73"/>
      <c r="H91" s="73"/>
      <c r="I91" s="73"/>
      <c r="J91" s="71"/>
      <c r="K91" s="71"/>
      <c r="L91" s="73"/>
      <c r="M91" s="81"/>
      <c r="N91" s="71"/>
      <c r="O91" s="76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  <c r="JH91" s="71"/>
      <c r="JI91" s="71"/>
      <c r="JJ91" s="71"/>
      <c r="JK91" s="71"/>
      <c r="JL91" s="71"/>
      <c r="JM91" s="71"/>
      <c r="JN91" s="71"/>
      <c r="JO91" s="71"/>
      <c r="JP91" s="71"/>
      <c r="JQ91" s="71"/>
      <c r="JR91" s="71"/>
      <c r="JS91" s="71"/>
      <c r="JT91" s="71"/>
      <c r="JU91" s="71"/>
      <c r="JV91" s="71"/>
      <c r="JW91" s="71"/>
      <c r="JX91" s="71"/>
      <c r="JY91" s="71"/>
      <c r="JZ91" s="71"/>
      <c r="KA91" s="71"/>
      <c r="KB91" s="71"/>
      <c r="KC91" s="71"/>
      <c r="KD91" s="71"/>
      <c r="KE91" s="71"/>
      <c r="KF91" s="71"/>
      <c r="KG91" s="71"/>
      <c r="KH91" s="71"/>
      <c r="KI91" s="71"/>
      <c r="KJ91" s="71"/>
      <c r="KK91" s="71"/>
      <c r="KL91" s="71"/>
      <c r="KM91" s="71"/>
      <c r="KN91" s="71"/>
      <c r="KO91" s="71"/>
      <c r="KP91" s="71"/>
      <c r="KQ91" s="71"/>
      <c r="KR91" s="71"/>
      <c r="KS91" s="71"/>
      <c r="KT91" s="71"/>
      <c r="KU91" s="71"/>
      <c r="KV91" s="71"/>
      <c r="KW91" s="71"/>
      <c r="KX91" s="71"/>
      <c r="KY91" s="71"/>
      <c r="KZ91" s="71"/>
      <c r="LA91" s="71"/>
      <c r="LB91" s="71"/>
      <c r="LC91" s="71"/>
      <c r="LD91" s="71"/>
      <c r="LE91" s="71"/>
      <c r="LF91" s="71"/>
      <c r="LG91" s="71"/>
      <c r="LH91" s="71"/>
      <c r="LI91" s="71"/>
      <c r="LJ91" s="71"/>
      <c r="LK91" s="71"/>
      <c r="LL91" s="71"/>
      <c r="LM91" s="71"/>
      <c r="LN91" s="71"/>
      <c r="LO91" s="71"/>
      <c r="LP91" s="71"/>
      <c r="LQ91" s="71"/>
      <c r="LR91" s="71"/>
      <c r="LS91" s="71"/>
      <c r="LT91" s="71"/>
      <c r="LU91" s="71"/>
      <c r="LV91" s="71"/>
      <c r="LW91" s="71"/>
      <c r="LX91" s="71"/>
      <c r="LY91" s="71"/>
      <c r="LZ91" s="71"/>
      <c r="MA91" s="71"/>
      <c r="MB91" s="71"/>
      <c r="MC91" s="71"/>
      <c r="MD91" s="71"/>
      <c r="ME91" s="71"/>
      <c r="MF91" s="71"/>
      <c r="MG91" s="71"/>
      <c r="MH91" s="71"/>
      <c r="MI91" s="71"/>
      <c r="MJ91" s="71"/>
      <c r="MK91" s="71"/>
      <c r="ML91" s="71"/>
      <c r="MM91" s="71"/>
      <c r="MN91" s="71"/>
      <c r="MO91" s="71"/>
      <c r="MP91" s="71"/>
      <c r="MQ91" s="71"/>
      <c r="MR91" s="71"/>
      <c r="MS91" s="71"/>
      <c r="MT91" s="71"/>
      <c r="MU91" s="71"/>
      <c r="MV91" s="71"/>
      <c r="MW91" s="71"/>
      <c r="MX91" s="71"/>
      <c r="MY91" s="71"/>
      <c r="MZ91" s="71"/>
      <c r="NA91" s="71"/>
      <c r="NB91" s="71"/>
      <c r="NC91" s="71"/>
      <c r="ND91" s="71"/>
      <c r="NE91" s="71"/>
      <c r="NF91" s="71"/>
      <c r="NG91" s="71"/>
      <c r="NH91" s="71"/>
      <c r="NI91" s="71"/>
      <c r="NJ91" s="71"/>
      <c r="NK91" s="71"/>
      <c r="NL91" s="71"/>
      <c r="NM91" s="71"/>
      <c r="NN91" s="71"/>
      <c r="NO91" s="71"/>
      <c r="NP91" s="71"/>
      <c r="NQ91" s="71"/>
      <c r="NR91" s="71"/>
      <c r="NS91" s="71"/>
      <c r="NT91" s="71"/>
      <c r="NU91" s="71"/>
      <c r="NV91" s="71"/>
      <c r="NW91" s="71"/>
      <c r="NX91" s="71"/>
      <c r="NY91" s="71"/>
      <c r="NZ91" s="71"/>
      <c r="OA91" s="71"/>
      <c r="OB91" s="71"/>
      <c r="OC91" s="71"/>
      <c r="OD91" s="71"/>
      <c r="OE91" s="71"/>
      <c r="OF91" s="71"/>
      <c r="OG91" s="71"/>
      <c r="OH91" s="71"/>
      <c r="OI91" s="71"/>
      <c r="OJ91" s="71"/>
      <c r="OK91" s="71"/>
      <c r="OL91" s="71"/>
      <c r="OM91" s="71"/>
      <c r="ON91" s="71"/>
      <c r="OO91" s="71"/>
      <c r="OP91" s="71"/>
      <c r="OQ91" s="71"/>
      <c r="OR91" s="71"/>
      <c r="OS91" s="71"/>
      <c r="OT91" s="71"/>
      <c r="OU91" s="71"/>
      <c r="OV91" s="71"/>
      <c r="OW91" s="71"/>
      <c r="OX91" s="71"/>
      <c r="OY91" s="71"/>
      <c r="OZ91" s="71"/>
      <c r="PA91" s="71"/>
      <c r="PB91" s="71"/>
      <c r="PC91" s="71"/>
      <c r="PD91" s="71"/>
      <c r="PE91" s="71"/>
      <c r="PF91" s="71"/>
      <c r="PG91" s="71"/>
      <c r="PH91" s="71"/>
      <c r="PI91" s="71"/>
      <c r="PJ91" s="71"/>
      <c r="PK91" s="71"/>
      <c r="PL91" s="71"/>
      <c r="PM91" s="71"/>
      <c r="PN91" s="71"/>
      <c r="PO91" s="71"/>
      <c r="PP91" s="71"/>
      <c r="PQ91" s="71"/>
      <c r="PR91" s="71"/>
      <c r="PS91" s="71"/>
      <c r="PT91" s="71"/>
      <c r="PU91" s="71"/>
      <c r="PV91" s="71"/>
      <c r="PW91" s="71"/>
      <c r="PX91" s="71"/>
      <c r="PY91" s="71"/>
      <c r="PZ91" s="71"/>
      <c r="QA91" s="71"/>
      <c r="QB91" s="71"/>
      <c r="QC91" s="71"/>
      <c r="QD91" s="71"/>
      <c r="QE91" s="71"/>
      <c r="QF91" s="71"/>
      <c r="QG91" s="71"/>
      <c r="QH91" s="71"/>
      <c r="QI91" s="71"/>
      <c r="QJ91" s="71"/>
      <c r="QK91" s="71"/>
      <c r="QL91" s="71"/>
      <c r="QM91" s="71"/>
      <c r="QN91" s="71"/>
      <c r="QO91" s="71"/>
      <c r="QP91" s="71"/>
      <c r="QQ91" s="71"/>
      <c r="QR91" s="71"/>
      <c r="QS91" s="71"/>
      <c r="QT91" s="71"/>
      <c r="QU91" s="71"/>
      <c r="QV91" s="71"/>
      <c r="QW91" s="71"/>
      <c r="QX91" s="71"/>
      <c r="QY91" s="71"/>
      <c r="QZ91" s="71"/>
      <c r="RA91" s="71"/>
      <c r="RB91" s="71"/>
      <c r="RC91" s="71"/>
      <c r="RD91" s="71"/>
      <c r="RE91" s="71"/>
      <c r="RF91" s="71"/>
      <c r="RG91" s="71"/>
      <c r="RH91" s="71"/>
      <c r="RI91" s="71"/>
      <c r="RJ91" s="71"/>
      <c r="RK91" s="71"/>
      <c r="RL91" s="71"/>
      <c r="RM91" s="71"/>
      <c r="RN91" s="71"/>
      <c r="RO91" s="71"/>
      <c r="RP91" s="71"/>
      <c r="RQ91" s="71"/>
      <c r="RR91" s="71"/>
      <c r="RS91" s="71"/>
      <c r="RT91" s="71"/>
      <c r="RU91" s="71"/>
      <c r="RV91" s="71"/>
      <c r="RW91" s="71"/>
      <c r="RX91" s="71"/>
      <c r="RY91" s="71"/>
      <c r="RZ91" s="71"/>
    </row>
    <row r="92" spans="1:494" s="71" customFormat="1" ht="15" customHeight="1" x14ac:dyDescent="0.35">
      <c r="B92" s="82"/>
      <c r="C92" s="73"/>
      <c r="D92" s="73"/>
      <c r="E92" s="73"/>
      <c r="F92" s="73"/>
      <c r="G92" s="73"/>
      <c r="H92" s="73"/>
      <c r="I92" s="73"/>
      <c r="M92" s="73"/>
      <c r="O92" s="76"/>
    </row>
    <row r="93" spans="1:494" ht="15" customHeight="1" x14ac:dyDescent="0.35">
      <c r="A93" s="77"/>
      <c r="B93" s="81"/>
      <c r="C93" s="81"/>
      <c r="D93" s="81"/>
      <c r="E93" s="81"/>
      <c r="F93" s="81"/>
      <c r="G93" s="81"/>
      <c r="H93" s="81"/>
      <c r="I93" s="81"/>
      <c r="J93" s="71"/>
      <c r="K93" s="71"/>
      <c r="L93" s="71"/>
      <c r="M93" s="81"/>
      <c r="N93" s="71"/>
    </row>
    <row r="94" spans="1:494" ht="15" customHeight="1" x14ac:dyDescent="0.35">
      <c r="A94" s="77"/>
      <c r="B94" s="81"/>
      <c r="C94" s="81"/>
      <c r="D94" s="81"/>
      <c r="E94" s="81"/>
      <c r="F94" s="81"/>
      <c r="G94" s="81"/>
      <c r="H94" s="81"/>
      <c r="I94" s="81"/>
      <c r="J94" s="71"/>
      <c r="K94" s="71"/>
      <c r="L94" s="71"/>
      <c r="M94" s="81"/>
      <c r="N94" s="71"/>
    </row>
    <row r="95" spans="1:494" ht="15" customHeight="1" x14ac:dyDescent="0.35">
      <c r="A95" s="77"/>
      <c r="B95" s="81"/>
      <c r="C95" s="81"/>
      <c r="D95" s="81"/>
      <c r="E95" s="81"/>
      <c r="F95" s="81"/>
      <c r="G95" s="81"/>
      <c r="H95" s="81"/>
      <c r="I95" s="81"/>
      <c r="J95" s="71"/>
      <c r="K95" s="71"/>
      <c r="L95" s="71"/>
      <c r="M95" s="81"/>
      <c r="N95" s="71"/>
    </row>
    <row r="96" spans="1:494" ht="15" customHeight="1" x14ac:dyDescent="0.35">
      <c r="A96" s="77"/>
      <c r="B96" s="81"/>
      <c r="C96" s="81"/>
      <c r="D96" s="81"/>
      <c r="E96" s="81"/>
      <c r="F96" s="81"/>
      <c r="G96" s="81"/>
      <c r="H96" s="81"/>
      <c r="I96" s="81"/>
      <c r="J96" s="71"/>
      <c r="K96" s="71"/>
      <c r="L96" s="71"/>
      <c r="M96" s="81"/>
      <c r="N96" s="71"/>
    </row>
    <row r="97" spans="1:14" ht="15" customHeight="1" x14ac:dyDescent="0.35">
      <c r="A97" s="77"/>
      <c r="J97" s="71"/>
      <c r="K97" s="71"/>
      <c r="L97" s="71"/>
      <c r="M97" s="81"/>
      <c r="N97" s="71"/>
    </row>
  </sheetData>
  <printOptions horizontalCentered="1"/>
  <pageMargins left="0.25" right="0.25" top="1" bottom="0.25" header="0.25" footer="0.15"/>
  <pageSetup paperSize="5" scale="32" orientation="portrait" r:id="rId1"/>
  <headerFooter>
    <oddHeader>&amp;C&amp;"Arial,Bold"&amp;12HIGHWAY INFRASTRUCTURE PROGRAM
Federal Fiscal Year 2018 (N4510.826)
Division of Local Assistance Balance Report
as of June 30, 2020
Fund Codes Z005, Z006 and Z007 -- Only Available for Obligation until September 30, 2021</oddHeader>
    <oddFooter>&amp;R&amp;"Arial,Regular"Prepared by Peggy Siu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2017-18 HIP Funds</vt:lpstr>
      <vt:lpstr>'FFY 2017-18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Siu, Peggy Y@DOT</dc:creator>
  <cp:lastModifiedBy>Siu, Peggy Y@DOT</cp:lastModifiedBy>
  <cp:lastPrinted>2020-07-08T19:03:15Z</cp:lastPrinted>
  <dcterms:created xsi:type="dcterms:W3CDTF">2020-02-06T21:51:41Z</dcterms:created>
  <dcterms:modified xsi:type="dcterms:W3CDTF">2020-07-08T19:04:18Z</dcterms:modified>
</cp:coreProperties>
</file>