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12120" windowHeight="9120" firstSheet="4" activeTab="14"/>
  </bookViews>
  <sheets>
    <sheet name="Example" sheetId="9" r:id="rId1"/>
    <sheet name="Mendo Co" sheetId="12" r:id="rId2"/>
    <sheet name="Hum Co" sheetId="21" r:id="rId3"/>
    <sheet name="Trinity Co" sheetId="10" r:id="rId4"/>
    <sheet name="Marin Co" sheetId="18" r:id="rId5"/>
    <sheet name="San Anselmo" sheetId="19" r:id="rId6"/>
    <sheet name="Santa Cruz Co" sheetId="16" r:id="rId7"/>
    <sheet name="Scott's Valley" sheetId="14" r:id="rId8"/>
    <sheet name="Santa Cruz" sheetId="15" r:id="rId9"/>
    <sheet name="Santa Barbara Co" sheetId="22" r:id="rId10"/>
    <sheet name="Solvang" sheetId="20" r:id="rId11"/>
    <sheet name="Monterey Co" sheetId="23" r:id="rId12"/>
    <sheet name="Amador" sheetId="17" r:id="rId13"/>
    <sheet name="Mariposa Co" sheetId="24" r:id="rId14"/>
    <sheet name="total" sheetId="5" r:id="rId15"/>
  </sheets>
  <definedNames>
    <definedName name="_xlnm._FilterDatabase" localSheetId="12" hidden="1">Amador!$F$1:$F$29</definedName>
    <definedName name="_xlnm._FilterDatabase" localSheetId="0" hidden="1">Example!$F$1:$F$29</definedName>
    <definedName name="_xlnm._FilterDatabase" localSheetId="2" hidden="1">'Hum Co'!$F$1:$F$64</definedName>
    <definedName name="_xlnm._FilterDatabase" localSheetId="4" hidden="1">'Marin Co'!$F$1:$F$29</definedName>
    <definedName name="_xlnm._FilterDatabase" localSheetId="13" hidden="1">'Mariposa Co'!$F$1:$F$29</definedName>
    <definedName name="_xlnm._FilterDatabase" localSheetId="1" hidden="1">'Mendo Co'!$F$1:$F$30</definedName>
    <definedName name="_xlnm._FilterDatabase" localSheetId="11" hidden="1">'Monterey Co'!$F$1:$F$29</definedName>
    <definedName name="_xlnm._FilterDatabase" localSheetId="5" hidden="1">'San Anselmo'!$F$1:$F$29</definedName>
    <definedName name="_xlnm._FilterDatabase" localSheetId="9" hidden="1">'Santa Barbara Co'!$F$1:$F$29</definedName>
    <definedName name="_xlnm._FilterDatabase" localSheetId="8" hidden="1">'Santa Cruz'!$F$1:$F$29</definedName>
    <definedName name="_xlnm._FilterDatabase" localSheetId="6" hidden="1">'Santa Cruz Co'!$F$1:$F$33</definedName>
    <definedName name="_xlnm._FilterDatabase" localSheetId="7" hidden="1">'Scott''s Valley'!$F$1:$F$29</definedName>
    <definedName name="_xlnm._FilterDatabase" localSheetId="10" hidden="1">Solvang!$F$1:$F$29</definedName>
    <definedName name="_xlnm._FilterDatabase" localSheetId="14" hidden="1">total!$F$1:$F$30</definedName>
    <definedName name="_xlnm._FilterDatabase" localSheetId="3" hidden="1">'Trinity Co'!$F$1:$F$29</definedName>
    <definedName name="dist">total!$M$12:$M$25</definedName>
    <definedName name="_xlnm.Print_Area" localSheetId="12">Amador!$A$1:$L$43</definedName>
    <definedName name="_xlnm.Print_Area" localSheetId="0">Example!$A$1:$L$50</definedName>
    <definedName name="_xlnm.Print_Area" localSheetId="2">'Hum Co'!$A$1:$M$65</definedName>
    <definedName name="_xlnm.Print_Area" localSheetId="4">'Marin Co'!$A$1:$M$30</definedName>
    <definedName name="_xlnm.Print_Area" localSheetId="13">'Mariposa Co'!$A$1:$M$30</definedName>
    <definedName name="_xlnm.Print_Area" localSheetId="1">'Mendo Co'!$A$1:$L$44</definedName>
    <definedName name="_xlnm.Print_Area" localSheetId="11">'Monterey Co'!$A$1:$M$30</definedName>
    <definedName name="_xlnm.Print_Area" localSheetId="5">'San Anselmo'!$A$1:$L$40</definedName>
    <definedName name="_xlnm.Print_Area" localSheetId="9">'Santa Barbara Co'!$A$1:$L$43</definedName>
    <definedName name="_xlnm.Print_Area" localSheetId="8">'Santa Cruz'!$A$1:$M$30</definedName>
    <definedName name="_xlnm.Print_Area" localSheetId="6">'Santa Cruz Co'!$A$1:$M$34</definedName>
    <definedName name="_xlnm.Print_Area" localSheetId="7">'Scott''s Valley'!$A$1:$L$39</definedName>
    <definedName name="_xlnm.Print_Area" localSheetId="10">Solvang!$A$1:$M$30</definedName>
    <definedName name="_xlnm.Print_Area" localSheetId="14">total!$A$1:$M$31</definedName>
    <definedName name="_xlnm.Print_Area" localSheetId="3">'Trinity Co'!$A$1:$L$39</definedName>
    <definedName name="TotalRow" localSheetId="12">Amador!$28:$28</definedName>
    <definedName name="TotalRow" localSheetId="0">Example!$28:$28</definedName>
    <definedName name="TotalRow" localSheetId="2">'Hum Co'!$63:$63</definedName>
    <definedName name="TotalRow" localSheetId="4">'Marin Co'!$28:$28</definedName>
    <definedName name="TotalRow" localSheetId="13">'Mariposa Co'!$28:$28</definedName>
    <definedName name="TotalRow" localSheetId="1">'Mendo Co'!$29:$29</definedName>
    <definedName name="TotalRow" localSheetId="11">'Monterey Co'!$28:$28</definedName>
    <definedName name="TotalRow" localSheetId="5">'San Anselmo'!$28:$28</definedName>
    <definedName name="TotalRow" localSheetId="9">'Santa Barbara Co'!$28:$28</definedName>
    <definedName name="TotalRow" localSheetId="8">'Santa Cruz'!$28:$28</definedName>
    <definedName name="TotalRow" localSheetId="6">'Santa Cruz Co'!$32:$32</definedName>
    <definedName name="TotalRow" localSheetId="7">'Scott''s Valley'!$28:$28</definedName>
    <definedName name="TotalRow" localSheetId="10">Solvang!$28:$28</definedName>
    <definedName name="TotalRow" localSheetId="14">total!$29:$29</definedName>
    <definedName name="TotalRow" localSheetId="3">'Trinity Co'!$28:$28</definedName>
    <definedName name="TotalRow">#REF!</definedName>
  </definedNames>
  <calcPr calcId="125725"/>
</workbook>
</file>

<file path=xl/calcChain.xml><?xml version="1.0" encoding="utf-8"?>
<calcChain xmlns="http://schemas.openxmlformats.org/spreadsheetml/2006/main">
  <c r="M29" i="12"/>
  <c r="I63" i="21"/>
  <c r="M63"/>
  <c r="L63"/>
  <c r="F23" i="5"/>
  <c r="E23"/>
  <c r="D23"/>
  <c r="D22"/>
  <c r="D20"/>
  <c r="F17"/>
  <c r="E17"/>
  <c r="D17"/>
  <c r="F15"/>
  <c r="E15"/>
  <c r="F12"/>
  <c r="D12"/>
  <c r="M23"/>
  <c r="M22"/>
  <c r="M20"/>
  <c r="M21"/>
  <c r="M29" s="1"/>
  <c r="M17"/>
  <c r="M19"/>
  <c r="M18"/>
  <c r="M16"/>
  <c r="M15"/>
  <c r="M13"/>
  <c r="M12"/>
  <c r="L12"/>
  <c r="M28" i="24"/>
  <c r="K32" i="16"/>
  <c r="M28" i="23"/>
  <c r="M28" i="14"/>
  <c r="M28" i="22"/>
  <c r="M32" i="16"/>
  <c r="K12" i="15"/>
  <c r="M28"/>
  <c r="M28" i="20"/>
  <c r="K12" i="18"/>
  <c r="M28"/>
  <c r="L13"/>
  <c r="L16"/>
  <c r="L14"/>
  <c r="K14"/>
  <c r="L17"/>
  <c r="L28" i="20"/>
  <c r="L28" i="19"/>
  <c r="L28" i="16"/>
  <c r="I28"/>
  <c r="L12" i="14"/>
  <c r="I31" i="16"/>
  <c r="L31" s="1"/>
  <c r="L14" i="22"/>
  <c r="I14"/>
  <c r="I13"/>
  <c r="L13" s="1"/>
  <c r="I12"/>
  <c r="L12" s="1"/>
  <c r="L30" i="16"/>
  <c r="I30"/>
  <c r="L27"/>
  <c r="I26"/>
  <c r="L26" s="1"/>
  <c r="I15"/>
  <c r="L15"/>
  <c r="I14"/>
  <c r="L14" s="1"/>
  <c r="I29"/>
  <c r="L29" s="1"/>
  <c r="I13"/>
  <c r="L13" s="1"/>
  <c r="L17"/>
  <c r="I17"/>
  <c r="L12" i="23"/>
  <c r="K28" i="24"/>
  <c r="K23" i="5" s="1"/>
  <c r="I12" i="24"/>
  <c r="L12" s="1"/>
  <c r="H28"/>
  <c r="H23" i="5" s="1"/>
  <c r="G28" i="24"/>
  <c r="G23" i="5" s="1"/>
  <c r="I27" i="24"/>
  <c r="L27" s="1"/>
  <c r="I26"/>
  <c r="L26" s="1"/>
  <c r="I25"/>
  <c r="L25" s="1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I13"/>
  <c r="I28" s="1"/>
  <c r="I23" i="5" s="1"/>
  <c r="K28" i="23"/>
  <c r="K22" i="5" s="1"/>
  <c r="H28" i="23"/>
  <c r="H22" i="5" s="1"/>
  <c r="G28" i="23"/>
  <c r="G22" i="5" s="1"/>
  <c r="I27" i="23"/>
  <c r="L27" s="1"/>
  <c r="I26"/>
  <c r="L26" s="1"/>
  <c r="I25"/>
  <c r="L25" s="1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I13"/>
  <c r="I28" s="1"/>
  <c r="I22" i="5" s="1"/>
  <c r="I27" i="12"/>
  <c r="L27" s="1"/>
  <c r="I26"/>
  <c r="L26" s="1"/>
  <c r="I25"/>
  <c r="L25" s="1"/>
  <c r="I24"/>
  <c r="L24" s="1"/>
  <c r="I23"/>
  <c r="L23" s="1"/>
  <c r="L22"/>
  <c r="L20"/>
  <c r="L19"/>
  <c r="L18"/>
  <c r="L17"/>
  <c r="I16"/>
  <c r="L16" s="1"/>
  <c r="I15"/>
  <c r="L15" s="1"/>
  <c r="I14"/>
  <c r="L14" s="1"/>
  <c r="I13"/>
  <c r="L13" s="1"/>
  <c r="I12"/>
  <c r="L12" s="1"/>
  <c r="G16" i="5"/>
  <c r="L27"/>
  <c r="I25"/>
  <c r="K28" i="22"/>
  <c r="K20" i="5" s="1"/>
  <c r="H28" i="22"/>
  <c r="H20" i="5" s="1"/>
  <c r="G28" i="22"/>
  <c r="G20" i="5" s="1"/>
  <c r="I27" i="22"/>
  <c r="L27" s="1"/>
  <c r="I26"/>
  <c r="L26" s="1"/>
  <c r="I25"/>
  <c r="L25" s="1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K63" i="21"/>
  <c r="K13" i="5" s="1"/>
  <c r="H63" i="21"/>
  <c r="H13" i="5" s="1"/>
  <c r="G63" i="21"/>
  <c r="G13" i="5" s="1"/>
  <c r="I62" i="21"/>
  <c r="L62"/>
  <c r="I61"/>
  <c r="L61"/>
  <c r="K28" i="20"/>
  <c r="H28"/>
  <c r="H21" i="5" s="1"/>
  <c r="G28" i="20"/>
  <c r="G21" i="5" s="1"/>
  <c r="L27" i="20"/>
  <c r="I27"/>
  <c r="L26"/>
  <c r="I26"/>
  <c r="L25"/>
  <c r="I25"/>
  <c r="L24"/>
  <c r="I24"/>
  <c r="L23"/>
  <c r="I23"/>
  <c r="L22"/>
  <c r="I22"/>
  <c r="L21"/>
  <c r="I21"/>
  <c r="L20"/>
  <c r="I20"/>
  <c r="L19"/>
  <c r="I19"/>
  <c r="L18"/>
  <c r="I18"/>
  <c r="L17"/>
  <c r="I17"/>
  <c r="L16"/>
  <c r="I16"/>
  <c r="L15"/>
  <c r="I15"/>
  <c r="L14"/>
  <c r="I14"/>
  <c r="L13"/>
  <c r="I13"/>
  <c r="I28"/>
  <c r="I21" i="5" s="1"/>
  <c r="L21" s="1"/>
  <c r="K28" i="19"/>
  <c r="K16" i="5" s="1"/>
  <c r="H28" i="19"/>
  <c r="H16" i="5" s="1"/>
  <c r="G28" i="19"/>
  <c r="I27"/>
  <c r="L27" s="1"/>
  <c r="I26"/>
  <c r="L26" s="1"/>
  <c r="I25"/>
  <c r="L25" s="1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I13"/>
  <c r="L13" s="1"/>
  <c r="K28" i="18"/>
  <c r="K15" i="5" s="1"/>
  <c r="H28" i="18"/>
  <c r="H15" i="5" s="1"/>
  <c r="G28" i="18"/>
  <c r="G15" i="5" s="1"/>
  <c r="I27" i="18"/>
  <c r="I14" i="5" s="1"/>
  <c r="I26" i="18"/>
  <c r="L26" s="1"/>
  <c r="I25"/>
  <c r="L25" s="1"/>
  <c r="I24"/>
  <c r="L24" s="1"/>
  <c r="I23"/>
  <c r="L23" s="1"/>
  <c r="I22"/>
  <c r="L22" s="1"/>
  <c r="I21"/>
  <c r="L21" s="1"/>
  <c r="I20"/>
  <c r="L20" s="1"/>
  <c r="I19"/>
  <c r="L19" s="1"/>
  <c r="I18"/>
  <c r="I17"/>
  <c r="I16"/>
  <c r="I15"/>
  <c r="I14"/>
  <c r="I13"/>
  <c r="I12"/>
  <c r="L12" s="1"/>
  <c r="H28" i="17"/>
  <c r="G28"/>
  <c r="I27"/>
  <c r="L27" s="1"/>
  <c r="I26"/>
  <c r="L26" s="1"/>
  <c r="I25"/>
  <c r="L25" s="1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K17" i="5"/>
  <c r="H32" i="16"/>
  <c r="H17" i="5" s="1"/>
  <c r="G32" i="16"/>
  <c r="G17" i="5" s="1"/>
  <c r="I32" i="16"/>
  <c r="I17" i="5" s="1"/>
  <c r="K28" i="15"/>
  <c r="K19" i="5" s="1"/>
  <c r="H28" i="15"/>
  <c r="H19" i="5" s="1"/>
  <c r="G28" i="15"/>
  <c r="G19" i="5" s="1"/>
  <c r="I27" i="15"/>
  <c r="L27"/>
  <c r="I26"/>
  <c r="L26"/>
  <c r="I25"/>
  <c r="L25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I13"/>
  <c r="L13" s="1"/>
  <c r="I12"/>
  <c r="I28" s="1"/>
  <c r="I19" i="5" s="1"/>
  <c r="K28" i="14"/>
  <c r="K18" i="5" s="1"/>
  <c r="H28" i="14"/>
  <c r="H18" i="5" s="1"/>
  <c r="G28" i="14"/>
  <c r="G18" i="5" s="1"/>
  <c r="I27" i="14"/>
  <c r="L27" s="1"/>
  <c r="I26"/>
  <c r="L26" s="1"/>
  <c r="I25"/>
  <c r="L25" s="1"/>
  <c r="I24"/>
  <c r="L24" s="1"/>
  <c r="I23"/>
  <c r="L23" s="1"/>
  <c r="I22"/>
  <c r="L22" s="1"/>
  <c r="I21"/>
  <c r="L21" s="1"/>
  <c r="I20"/>
  <c r="L20" s="1"/>
  <c r="I19"/>
  <c r="L19" s="1"/>
  <c r="I18"/>
  <c r="L18" s="1"/>
  <c r="I17"/>
  <c r="L17" s="1"/>
  <c r="I16"/>
  <c r="L16" s="1"/>
  <c r="I15"/>
  <c r="L15" s="1"/>
  <c r="I14"/>
  <c r="L14" s="1"/>
  <c r="I13"/>
  <c r="L13" s="1"/>
  <c r="K29" i="12"/>
  <c r="K12" i="5" s="1"/>
  <c r="H29" i="12"/>
  <c r="H12" i="5" s="1"/>
  <c r="G29" i="12"/>
  <c r="G12" i="5" s="1"/>
  <c r="I28" i="12"/>
  <c r="L28" s="1"/>
  <c r="I29"/>
  <c r="I12" i="5" s="1"/>
  <c r="K28" i="10"/>
  <c r="K14" i="5" s="1"/>
  <c r="H28" i="10"/>
  <c r="H14" i="5" s="1"/>
  <c r="G28" i="10"/>
  <c r="G14" i="5" s="1"/>
  <c r="I27" i="10"/>
  <c r="L27" s="1"/>
  <c r="I26"/>
  <c r="L26" s="1"/>
  <c r="I25"/>
  <c r="L25" s="1"/>
  <c r="I24"/>
  <c r="L24" s="1"/>
  <c r="L28" s="1"/>
  <c r="I23"/>
  <c r="I22"/>
  <c r="I21"/>
  <c r="I20"/>
  <c r="I19"/>
  <c r="I18"/>
  <c r="I17"/>
  <c r="I16"/>
  <c r="I15"/>
  <c r="I14"/>
  <c r="I13"/>
  <c r="I12"/>
  <c r="I28" s="1"/>
  <c r="I12" i="9"/>
  <c r="L12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G28"/>
  <c r="H28"/>
  <c r="K28"/>
  <c r="I35"/>
  <c r="L35"/>
  <c r="I36"/>
  <c r="L36"/>
  <c r="I37"/>
  <c r="L37"/>
  <c r="G38"/>
  <c r="H38"/>
  <c r="I38"/>
  <c r="K38"/>
  <c r="L28" i="5"/>
  <c r="L26"/>
  <c r="L24"/>
  <c r="L25"/>
  <c r="L38" i="9"/>
  <c r="L12" i="15"/>
  <c r="L28" s="1"/>
  <c r="L19" i="5" l="1"/>
  <c r="I28" i="19"/>
  <c r="I16" i="5" s="1"/>
  <c r="L28" i="14"/>
  <c r="L18" i="5" s="1"/>
  <c r="I28" i="14"/>
  <c r="I18" i="5" s="1"/>
  <c r="L13" i="24"/>
  <c r="L28" s="1"/>
  <c r="L23" i="5" s="1"/>
  <c r="L16"/>
  <c r="L28" i="22"/>
  <c r="L17" i="5"/>
  <c r="K29"/>
  <c r="L13" i="23"/>
  <c r="L28" s="1"/>
  <c r="L22" i="5" s="1"/>
  <c r="L29" i="12"/>
  <c r="G29" i="5"/>
  <c r="L28" i="9"/>
  <c r="H29" i="5"/>
  <c r="I28" i="9"/>
  <c r="I28" i="17"/>
  <c r="I28" i="18"/>
  <c r="I15" i="5" s="1"/>
  <c r="L27" i="18"/>
  <c r="L28" s="1"/>
  <c r="L15" i="5" s="1"/>
  <c r="D15" s="1"/>
  <c r="I13"/>
  <c r="L13" s="1"/>
  <c r="D13" s="1"/>
  <c r="E12" s="1"/>
  <c r="I28" i="22"/>
  <c r="I20" i="5" l="1"/>
  <c r="L20" s="1"/>
  <c r="L29" s="1"/>
  <c r="I29" l="1"/>
  <c r="L32" i="16"/>
</calcChain>
</file>

<file path=xl/comments1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33" authorId="0">
      <text>
        <r>
          <rPr>
            <sz val="8"/>
            <color indexed="81"/>
            <rFont val="Tahoma"/>
            <family val="2"/>
          </rPr>
          <t>Roundup to the nearest $100.  Project cost only. Do not include prelim engineering nor const admin</t>
        </r>
      </text>
    </comment>
    <comment ref="F34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34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34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34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3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3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3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3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3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10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11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12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13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14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15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2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9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3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63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63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63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63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63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63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4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5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6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7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32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32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32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32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32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32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8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comments9.xml><?xml version="1.0" encoding="utf-8"?>
<comments xmlns="http://schemas.openxmlformats.org/spreadsheetml/2006/main">
  <authors>
    <author>jvarney</author>
  </authors>
  <commentList>
    <comment ref="K10" authorId="0">
      <text>
        <r>
          <rPr>
            <sz val="8"/>
            <color indexed="81"/>
            <rFont val="Tahoma"/>
            <family val="2"/>
          </rPr>
          <t xml:space="preserve">Roundup to the nearest $100. </t>
        </r>
      </text>
    </comment>
    <comment ref="F11" authorId="0">
      <text>
        <r>
          <rPr>
            <b/>
            <sz val="8"/>
            <color indexed="81"/>
            <rFont val="Arial"/>
            <family val="2"/>
          </rPr>
          <t>AAA-XXXXXX-nnn-#</t>
        </r>
        <r>
          <rPr>
            <sz val="8"/>
            <color indexed="81"/>
            <rFont val="Arial"/>
            <family val="2"/>
          </rPr>
          <t xml:space="preserve">
AAA=initials of federal or Caltrans reviewer (must be 3 letters)
XXXXXX=the agency abbreviation from LP2000
nnn=sequential number (001, 002, 003, etc.)
#= revision number, starting with 0</t>
        </r>
      </text>
    </comment>
    <comment ref="G11" authorId="0">
      <text>
        <r>
          <rPr>
            <sz val="8"/>
            <color indexed="81"/>
            <rFont val="Tahoma"/>
            <family val="2"/>
          </rPr>
          <t>Roundup to the nearest $100</t>
        </r>
      </text>
    </comment>
    <comment ref="H11" authorId="0">
      <text>
        <r>
          <rPr>
            <sz val="8"/>
            <color indexed="81"/>
            <rFont val="Tahoma"/>
            <family val="2"/>
          </rPr>
          <t xml:space="preserve">Round up to the nearest $100
</t>
        </r>
      </text>
    </comment>
    <comment ref="J11" authorId="0">
      <text>
        <r>
          <rPr>
            <sz val="8"/>
            <color indexed="81"/>
            <rFont val="Tahoma"/>
            <family val="2"/>
          </rPr>
          <t xml:space="preserve">Single phase EAs for Emergency Relief projects
</t>
        </r>
      </text>
    </comment>
    <comment ref="G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H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I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K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L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  <comment ref="M28" authorId="0">
      <text>
        <r>
          <rPr>
            <sz val="8"/>
            <color indexed="81"/>
            <rFont val="Tahoma"/>
            <family val="2"/>
          </rPr>
          <t>Use the Sum function to add up this column</t>
        </r>
      </text>
    </comment>
  </commentList>
</comments>
</file>

<file path=xl/sharedStrings.xml><?xml version="1.0" encoding="utf-8"?>
<sst xmlns="http://schemas.openxmlformats.org/spreadsheetml/2006/main" count="1109" uniqueCount="340">
  <si>
    <t>DATE:</t>
  </si>
  <si>
    <t>Total</t>
  </si>
  <si>
    <t>Dist</t>
  </si>
  <si>
    <t>Co</t>
  </si>
  <si>
    <t>Rte</t>
  </si>
  <si>
    <t>PM (back)</t>
  </si>
  <si>
    <t>PM (ahead)</t>
  </si>
  <si>
    <t>Est Cost</t>
  </si>
  <si>
    <t>DAF Number</t>
  </si>
  <si>
    <t>A</t>
  </si>
  <si>
    <t>B</t>
  </si>
  <si>
    <t>EO</t>
  </si>
  <si>
    <t>Total EO Cost</t>
  </si>
  <si>
    <t>Project EA</t>
  </si>
  <si>
    <t>D</t>
  </si>
  <si>
    <t xml:space="preserve"> = C + D</t>
  </si>
  <si>
    <t>C ( = A + B )</t>
  </si>
  <si>
    <t>Agency:</t>
  </si>
  <si>
    <t>EO to date Cost</t>
  </si>
  <si>
    <t>EO work remaining</t>
  </si>
  <si>
    <t>Emergency Opening (EO)</t>
  </si>
  <si>
    <t>PR</t>
  </si>
  <si>
    <t>Perm. Restoration (PR)</t>
  </si>
  <si>
    <t>Please e-mail your</t>
  </si>
  <si>
    <t>completed spreadsheets to</t>
  </si>
  <si>
    <t>Est Cost*</t>
  </si>
  <si>
    <t>Totals</t>
  </si>
  <si>
    <t xml:space="preserve"> Damage Assessment Sites</t>
  </si>
  <si>
    <t>Ineligible Sites</t>
  </si>
  <si>
    <t>&lt;current date</t>
  </si>
  <si>
    <t>Teresa McWilliam</t>
  </si>
  <si>
    <t>Teresa_mcwilliam @dot.ca.gov</t>
  </si>
  <si>
    <t>To change the tab name place the cursor over Agency (at the bottom of the page)and right click, click on rename and type the new name</t>
  </si>
  <si>
    <t>916-798-4799 cell</t>
  </si>
  <si>
    <t>Agency e-mail:</t>
  </si>
  <si>
    <t>Teresa McWilliam &amp; Annette</t>
  </si>
  <si>
    <t>annette_goudeau@dot.ca.gov</t>
  </si>
  <si>
    <t>MEN</t>
  </si>
  <si>
    <t>TRI</t>
  </si>
  <si>
    <r>
      <t xml:space="preserve">Local agency Damage Sites </t>
    </r>
    <r>
      <rPr>
        <b/>
        <sz val="14"/>
        <color indexed="13"/>
        <rFont val="Arial"/>
        <family val="2"/>
      </rPr>
      <t>CA11-3 March Storms</t>
    </r>
  </si>
  <si>
    <r>
      <t xml:space="preserve">Local agency Damage Sites </t>
    </r>
    <r>
      <rPr>
        <b/>
        <sz val="14"/>
        <color indexed="13"/>
        <rFont val="Arial"/>
        <family val="2"/>
      </rPr>
      <t>CA11-3 march Storms</t>
    </r>
  </si>
  <si>
    <t>e-mail address:</t>
  </si>
  <si>
    <t>My County</t>
  </si>
  <si>
    <t>Myemail@email.com</t>
  </si>
  <si>
    <t>MY</t>
  </si>
  <si>
    <t>Mud River</t>
  </si>
  <si>
    <t>BR # 01-12</t>
  </si>
  <si>
    <t>Bob's driveway</t>
  </si>
  <si>
    <t>TRM-MYCO-001-0</t>
  </si>
  <si>
    <t>EO @ Force Account</t>
  </si>
  <si>
    <t>EO by Contract</t>
  </si>
  <si>
    <t>Trinity County</t>
  </si>
  <si>
    <t>???-TRICO-???-0</t>
  </si>
  <si>
    <t>Mendocino Co</t>
  </si>
  <si>
    <t>alexandl@mendocino..ca.us</t>
  </si>
  <si>
    <t>CO</t>
  </si>
  <si>
    <t>Agnecy</t>
  </si>
  <si>
    <t>Mendocino County</t>
  </si>
  <si>
    <t>SCR</t>
  </si>
  <si>
    <t>Scott's Valley</t>
  </si>
  <si>
    <t>myamin@scottsvalley.org</t>
  </si>
  <si>
    <t>City of Santa Cruz</t>
  </si>
  <si>
    <t>cschneiter@cityofsantacruz.com</t>
  </si>
  <si>
    <t>Santa Cruz County</t>
  </si>
  <si>
    <t>dpw109@co.santa-cruz.ca.us</t>
  </si>
  <si>
    <t>Grand Total</t>
  </si>
  <si>
    <t>AMA</t>
  </si>
  <si>
    <t>Marin County</t>
  </si>
  <si>
    <t>MRN</t>
  </si>
  <si>
    <t>San Anselmo</t>
  </si>
  <si>
    <t>???-SLMO-???-0</t>
  </si>
  <si>
    <t>dstutsman@townofsananselmo.org</t>
  </si>
  <si>
    <t>City of Solvang</t>
  </si>
  <si>
    <t>Fredensborg Canyon Rd</t>
  </si>
  <si>
    <t xml:space="preserve"> $- </t>
  </si>
  <si>
    <t>Amador County  DOT &amp; Public Works</t>
  </si>
  <si>
    <t>bbelvoir@amadorgov.org</t>
  </si>
  <si>
    <t>Five Mile Drive</t>
  </si>
  <si>
    <t>TRM-AMA-001-0</t>
  </si>
  <si>
    <t>Camanche Road Bridge</t>
  </si>
  <si>
    <t>TRM-AMA-002-0</t>
  </si>
  <si>
    <t>SB</t>
  </si>
  <si>
    <t>Solvang</t>
  </si>
  <si>
    <t>Glen Canyon</t>
  </si>
  <si>
    <t>Main Street</t>
  </si>
  <si>
    <t>HUM</t>
  </si>
  <si>
    <t>Humboldt Co</t>
  </si>
  <si>
    <t>cwhitworth@co.humboldt.ca.us</t>
  </si>
  <si>
    <t>Alderpoint Rd</t>
  </si>
  <si>
    <t>JLB-HUM-001-0</t>
  </si>
  <si>
    <t>JLB-HUM-002-0</t>
  </si>
  <si>
    <t>JLB-HUM-003-0</t>
  </si>
  <si>
    <t>JLB-HUM-004-0</t>
  </si>
  <si>
    <t>JLB-HUM-005-0</t>
  </si>
  <si>
    <t>JLB-HUM-006-0</t>
  </si>
  <si>
    <t>JLB-HUM-007-0</t>
  </si>
  <si>
    <t>JLB-HUM-008-0</t>
  </si>
  <si>
    <t>JLB-HUM-009-0</t>
  </si>
  <si>
    <t>JLB-HUM-010-0</t>
  </si>
  <si>
    <t>JLB-HUM-011-0</t>
  </si>
  <si>
    <t>JLB-HUM-012-0</t>
  </si>
  <si>
    <t>JLB-HUM-013-0</t>
  </si>
  <si>
    <t>JLB-HUM-014-0</t>
  </si>
  <si>
    <t>JLB-HUM-015-0</t>
  </si>
  <si>
    <t>Bell Springs Rd</t>
  </si>
  <si>
    <t>JLB-HUM-016-0</t>
  </si>
  <si>
    <t>JLB-HUM-017-0</t>
  </si>
  <si>
    <t>JLB-HUM-018-0</t>
  </si>
  <si>
    <t>JLB-HUM-019-0</t>
  </si>
  <si>
    <t>Blue Slide Rd</t>
  </si>
  <si>
    <t>JLB-HUM-020-0</t>
  </si>
  <si>
    <t>JLB-HUM-021-0</t>
  </si>
  <si>
    <t>Butler Valley Rd</t>
  </si>
  <si>
    <t>JLB-HUM-022-0</t>
  </si>
  <si>
    <t>JLB-HUM-023-0</t>
  </si>
  <si>
    <t>Centerville Rd</t>
  </si>
  <si>
    <t>JLB-HUM-024-0</t>
  </si>
  <si>
    <t>Kneeland Rd</t>
  </si>
  <si>
    <t>JLB-HUM-025-0</t>
  </si>
  <si>
    <t>JLB-HUM-026-0</t>
  </si>
  <si>
    <t>JLB-HUM-027-0</t>
  </si>
  <si>
    <t>JLB-HUM-028-0</t>
  </si>
  <si>
    <t>JLB-HUM-029-0</t>
  </si>
  <si>
    <t>Maple Creek Rd</t>
  </si>
  <si>
    <t>JLB-HUM-030-0</t>
  </si>
  <si>
    <t>JLB-HUM-031-0</t>
  </si>
  <si>
    <t>Mattole Rd</t>
  </si>
  <si>
    <t>JLB-HUM-032-0</t>
  </si>
  <si>
    <t>JLB-HUM-033-0</t>
  </si>
  <si>
    <t>JLB-HUM-034-0</t>
  </si>
  <si>
    <t>JLB-HUM-035-0</t>
  </si>
  <si>
    <t>JLB-HUM-036-0</t>
  </si>
  <si>
    <t>JLB-HUM-037-0</t>
  </si>
  <si>
    <t>JLB-HUM-038-0</t>
  </si>
  <si>
    <t>JLB-HUM-039-0</t>
  </si>
  <si>
    <t>JLB-HUM-040-0</t>
  </si>
  <si>
    <t>JLB-HUM-041-0</t>
  </si>
  <si>
    <t>JLB-HUM-042-0</t>
  </si>
  <si>
    <t>JLB-HUM-043-0</t>
  </si>
  <si>
    <t>JLB-HUM-044-0</t>
  </si>
  <si>
    <t>JLB-HUM-045-0</t>
  </si>
  <si>
    <t>Mattole Rd Bull Creek</t>
  </si>
  <si>
    <t>JLB-HUM-046-0</t>
  </si>
  <si>
    <t>JLB-HUM-047-0</t>
  </si>
  <si>
    <t>JLB-HUM-048-0</t>
  </si>
  <si>
    <t>Zenia Bluffs Rd</t>
  </si>
  <si>
    <t>JLB-HUM-049-0</t>
  </si>
  <si>
    <t>eklock@co.marin.ca.us</t>
  </si>
  <si>
    <t>Sir Francis Drake Blvd</t>
  </si>
  <si>
    <t>Muir Woods</t>
  </si>
  <si>
    <t>Petaluma- Pt. nReyes (Red Hill)</t>
  </si>
  <si>
    <t>Paradise Drive past Rhomberg Center</t>
  </si>
  <si>
    <t>District denied both sites per Nabil Hasan 7/7/2011</t>
  </si>
  <si>
    <t>Chestnut Street</t>
  </si>
  <si>
    <t>DDM-SCR-001-0</t>
  </si>
  <si>
    <t>Alba Road</t>
  </si>
  <si>
    <t>Branciforte Drive</t>
  </si>
  <si>
    <t>Eureka Canyon Road</t>
  </si>
  <si>
    <t>Felton Empire Road</t>
  </si>
  <si>
    <t>Glenwood Drive</t>
  </si>
  <si>
    <t>Graham Hill Road</t>
  </si>
  <si>
    <t>36C-0101</t>
  </si>
  <si>
    <t>(Bridge)</t>
  </si>
  <si>
    <t>Portola Drive</t>
  </si>
  <si>
    <t>Valencia Road</t>
  </si>
  <si>
    <t>DDM-SCTV-001-0</t>
  </si>
  <si>
    <t>mattv@cityofsolvang.com</t>
  </si>
  <si>
    <t>cdoolit@cosbpw.net</t>
  </si>
  <si>
    <t>SBCO</t>
  </si>
  <si>
    <t>DDM-SBCO-001-0</t>
  </si>
  <si>
    <t xml:space="preserve">Jalama Rd </t>
  </si>
  <si>
    <t>DDM-SBCO-002-0</t>
  </si>
  <si>
    <t>Orcutt-Garey Rd (LWC)</t>
  </si>
  <si>
    <t>DDM-SBCO-003-0</t>
  </si>
  <si>
    <t>Santa Barbara Co</t>
  </si>
  <si>
    <t>Mud River (ERFO)</t>
  </si>
  <si>
    <t>Ruth-Zenia (ERFO)</t>
  </si>
  <si>
    <t>Zenia Bluff (ERFO)</t>
  </si>
  <si>
    <t>Trinity County- all ERFO</t>
  </si>
  <si>
    <t xml:space="preserve">EXAMPLE- go to the TAB with your agency's name or see the tab name change instructions below, </t>
  </si>
  <si>
    <t>if your agency doesn't have a tab</t>
  </si>
  <si>
    <t xml:space="preserve">EXAMPLE- go to the TAB with your agency's name or see the tab name change instructions above, </t>
  </si>
  <si>
    <t>Granite Creek Road</t>
  </si>
  <si>
    <t>Santa Barbara County</t>
  </si>
  <si>
    <t>Redwood Road at 390</t>
  </si>
  <si>
    <t>Mountain View Road</t>
  </si>
  <si>
    <t>BAG-MEN-001-1</t>
  </si>
  <si>
    <t>BAG-MEN-002-0</t>
  </si>
  <si>
    <t>BAG-MEN-003-0</t>
  </si>
  <si>
    <t>BAG-MEN-004-0</t>
  </si>
  <si>
    <t>BAG-MEN-005-0</t>
  </si>
  <si>
    <t>Comptche Ukiah Road</t>
  </si>
  <si>
    <t>BAG-MEN-006-0</t>
  </si>
  <si>
    <t>BAG-MEN-007-0</t>
  </si>
  <si>
    <t>BAG-MEN-008-0</t>
  </si>
  <si>
    <t>BAG-MEN-009-1</t>
  </si>
  <si>
    <t>Branscomb Road</t>
  </si>
  <si>
    <t>BAG-MEN-011-0</t>
  </si>
  <si>
    <t>Bell Springs Road</t>
  </si>
  <si>
    <t>BAG-MEN-014-0</t>
  </si>
  <si>
    <t>BAG-MEN-015-0</t>
  </si>
  <si>
    <t>BAG-MEN-016-0</t>
  </si>
  <si>
    <t>BAG-MEN-018-0</t>
  </si>
  <si>
    <t>BAG-MEN-020-0</t>
  </si>
  <si>
    <t>715/2011</t>
  </si>
  <si>
    <t>Tepusquet Road</t>
  </si>
  <si>
    <t>Monterey Co</t>
  </si>
  <si>
    <t>greenwayp@co.monterey.ca.us</t>
  </si>
  <si>
    <t>916-798-4977 cell</t>
  </si>
  <si>
    <t>Mon</t>
  </si>
  <si>
    <t>Reservation rd</t>
  </si>
  <si>
    <t>DDM-MONCO-001-0</t>
  </si>
  <si>
    <t>MON</t>
  </si>
  <si>
    <t>Agency e-mail:  mcader@mariposacounty.org</t>
  </si>
  <si>
    <t>Mpa</t>
  </si>
  <si>
    <t>Ben Hur</t>
  </si>
  <si>
    <t>Mariposa Co</t>
  </si>
  <si>
    <t>PXP-MPACO-002-0</t>
  </si>
  <si>
    <t>EO Contract</t>
  </si>
  <si>
    <t>EO  FA</t>
  </si>
  <si>
    <t>800' WO Panziera Rd</t>
  </si>
  <si>
    <t>850' WO Panziera Rd</t>
  </si>
  <si>
    <t>400 Glen Canyon</t>
  </si>
  <si>
    <t>DDM-SCRCO-001-0</t>
  </si>
  <si>
    <t>DDM-SCRCO-003-0</t>
  </si>
  <si>
    <t>DDM-SCRCO-002-0</t>
  </si>
  <si>
    <t>DDM-SCRCO-004-0</t>
  </si>
  <si>
    <t>DDM-SCRCO-005-0</t>
  </si>
  <si>
    <t>DDM-SCRCO-006-0</t>
  </si>
  <si>
    <t>DDM-SCRCO-007-0</t>
  </si>
  <si>
    <t>DDM-SCRCO-008-0</t>
  </si>
  <si>
    <t>DDM-SCRCO-009-0</t>
  </si>
  <si>
    <t>DDM-SCRCO-010-0</t>
  </si>
  <si>
    <t>Actual Total</t>
  </si>
  <si>
    <t>completed</t>
  </si>
  <si>
    <t>dropped</t>
  </si>
  <si>
    <t>Project number(s)</t>
  </si>
  <si>
    <t>20A0(001)</t>
  </si>
  <si>
    <t>20A0(002)</t>
  </si>
  <si>
    <t>20A0(003)</t>
  </si>
  <si>
    <t>PE or R/W obligated</t>
  </si>
  <si>
    <t>const obligated</t>
  </si>
  <si>
    <t>20A0(004)</t>
  </si>
  <si>
    <t>20A0(005)</t>
  </si>
  <si>
    <t>20A0(006)</t>
  </si>
  <si>
    <t>20A0(007)</t>
  </si>
  <si>
    <t>20A0(008)</t>
  </si>
  <si>
    <t>20A0(009)</t>
  </si>
  <si>
    <t>20A0(010)</t>
  </si>
  <si>
    <t>20A0(011)</t>
  </si>
  <si>
    <t>20A0(012)</t>
  </si>
  <si>
    <t>20A0(015)</t>
  </si>
  <si>
    <t>20A0(013) 20A0(014)</t>
  </si>
  <si>
    <t>20A0(016) 20A0(017)</t>
  </si>
  <si>
    <t>20A0(018)</t>
  </si>
  <si>
    <t>20A0(019)</t>
  </si>
  <si>
    <t>20A0(020)</t>
  </si>
  <si>
    <t>20A0(021)</t>
  </si>
  <si>
    <t>20A0(022)</t>
  </si>
  <si>
    <t>20A0(023)</t>
  </si>
  <si>
    <t>20A0(024) 20A0(025)</t>
  </si>
  <si>
    <t>20A0(026)</t>
  </si>
  <si>
    <t>20A0(027)</t>
  </si>
  <si>
    <t>20A0(028)</t>
  </si>
  <si>
    <t>20A0(029)</t>
  </si>
  <si>
    <t>20A0(030)</t>
  </si>
  <si>
    <t>20A0(031)</t>
  </si>
  <si>
    <t>20A0(032)</t>
  </si>
  <si>
    <t>20A0(033)</t>
  </si>
  <si>
    <t>20A0(034)</t>
  </si>
  <si>
    <t>20A0(035)</t>
  </si>
  <si>
    <t>20A0(036)</t>
  </si>
  <si>
    <t>20A0(037)</t>
  </si>
  <si>
    <t>20A0(038)</t>
  </si>
  <si>
    <t>20A0(039)</t>
  </si>
  <si>
    <t>20A0(040)</t>
  </si>
  <si>
    <t>20A0(041)</t>
  </si>
  <si>
    <t>20A0(042)</t>
  </si>
  <si>
    <t>20A0(043)</t>
  </si>
  <si>
    <t>20A0(044) 20A0(045)</t>
  </si>
  <si>
    <t>20A0(046)</t>
  </si>
  <si>
    <t>20A0(047) 20A0(048)</t>
  </si>
  <si>
    <t>20A0(049)</t>
  </si>
  <si>
    <t>20A0(050) 20A0(051)</t>
  </si>
  <si>
    <t>20A0(052)</t>
  </si>
  <si>
    <t>20A0(053)</t>
  </si>
  <si>
    <t>20A0(054)</t>
  </si>
  <si>
    <t>20A0(055)</t>
  </si>
  <si>
    <t>County Estimated Total</t>
  </si>
  <si>
    <t>District Estimated Total</t>
  </si>
  <si>
    <t>District Actual Total</t>
  </si>
  <si>
    <t>20A1(008)</t>
  </si>
  <si>
    <t>20A1(009)</t>
  </si>
  <si>
    <t>BAG-MEN-010-0</t>
  </si>
  <si>
    <t>20A1(026)</t>
  </si>
  <si>
    <t>20A1(001)</t>
  </si>
  <si>
    <t>20A1(003)</t>
  </si>
  <si>
    <t>20A1(005)</t>
  </si>
  <si>
    <t>20A1(007)</t>
  </si>
  <si>
    <t>20A1(010) 20A1(011)</t>
  </si>
  <si>
    <t>20A1(012) 20A1(013)</t>
  </si>
  <si>
    <t>20A1(014) 20A1(013)</t>
  </si>
  <si>
    <t>20A1(016) 20A1(017)</t>
  </si>
  <si>
    <t>20A1(018) 20A1(019)</t>
  </si>
  <si>
    <t>20A1(020)</t>
  </si>
  <si>
    <t>20A1(022)</t>
  </si>
  <si>
    <t>20A1(023) 20A1(024)</t>
  </si>
  <si>
    <t>MSH-MRNCO-001-0</t>
  </si>
  <si>
    <t>20D0(001)</t>
  </si>
  <si>
    <t>MSH-MRNCO-002-0</t>
  </si>
  <si>
    <t>20D0(002)</t>
  </si>
  <si>
    <t>MSH-MRNCO-003-0</t>
  </si>
  <si>
    <t>20D0(003)</t>
  </si>
  <si>
    <t>MSH-MRNCO-005-0</t>
  </si>
  <si>
    <t>MSH-MRNCO-006-0</t>
  </si>
  <si>
    <t>20D0(006)</t>
  </si>
  <si>
    <t>20D0(005)</t>
  </si>
  <si>
    <t>Paradise Drive- GeoTech only initial</t>
  </si>
  <si>
    <t>20E0(001)</t>
  </si>
  <si>
    <t>DDM-SOLVAN-001-0</t>
  </si>
  <si>
    <t>20E0(002) 20E0(019)</t>
  </si>
  <si>
    <t>20E0(003)</t>
  </si>
  <si>
    <t>20E0(004)</t>
  </si>
  <si>
    <t>20E0(005)</t>
  </si>
  <si>
    <t>20E0(006)</t>
  </si>
  <si>
    <t>20E0(007)</t>
  </si>
  <si>
    <t>20E0(009) 20E0(020)</t>
  </si>
  <si>
    <t>20E0(010)</t>
  </si>
  <si>
    <t>20E0(011)</t>
  </si>
  <si>
    <t>20E0(012) 20E0(021)</t>
  </si>
  <si>
    <t>20E0(013)</t>
  </si>
  <si>
    <t>20E0(014)</t>
  </si>
  <si>
    <t>20E0(015)</t>
  </si>
  <si>
    <t>20E0(017)</t>
  </si>
  <si>
    <t>20E0(016)</t>
  </si>
  <si>
    <t>20H0(001) 20H0(002)</t>
  </si>
  <si>
    <t>20A0</t>
  </si>
  <si>
    <t>20D0</t>
  </si>
  <si>
    <t>20E0</t>
  </si>
  <si>
    <t>20H0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</si>
</sst>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36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color indexed="81"/>
      <name val="Tahoma"/>
      <family val="2"/>
    </font>
    <font>
      <sz val="8"/>
      <color indexed="81"/>
      <name val="Arial"/>
      <family val="2"/>
    </font>
    <font>
      <b/>
      <sz val="8"/>
      <color indexed="81"/>
      <name val="Arial"/>
      <family val="2"/>
    </font>
    <font>
      <sz val="9"/>
      <color indexed="1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color indexed="13"/>
      <name val="Arial"/>
      <family val="2"/>
    </font>
    <font>
      <u/>
      <sz val="10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60"/>
      <name val="Arial"/>
      <family val="2"/>
    </font>
    <font>
      <b/>
      <sz val="12"/>
      <color indexed="13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lightHorizontal">
        <fgColor theme="0" tint="-0.499984740745262"/>
        <bgColor indexed="65"/>
      </patternFill>
    </fill>
    <fill>
      <gradientFill degree="45">
        <stop position="0">
          <color theme="0"/>
        </stop>
        <stop position="0.5">
          <color rgb="FF00B0F0"/>
        </stop>
        <stop position="1">
          <color theme="0"/>
        </stop>
      </gradientFill>
    </fill>
    <fill>
      <patternFill patternType="lightUp">
        <fgColor rgb="FF92D050"/>
      </patternFill>
    </fill>
    <fill>
      <gradientFill degree="45">
        <stop position="0">
          <color theme="0"/>
        </stop>
        <stop position="1">
          <color rgb="FF00B0F0"/>
        </stop>
      </gradient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17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17"/>
      </right>
      <top/>
      <bottom style="thin">
        <color indexed="64"/>
      </bottom>
      <diagonal/>
    </border>
    <border>
      <left style="double">
        <color indexed="17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7"/>
      </right>
      <top style="thin">
        <color indexed="64"/>
      </top>
      <bottom/>
      <diagonal/>
    </border>
    <border>
      <left style="thin">
        <color indexed="64"/>
      </left>
      <right style="double">
        <color indexed="17"/>
      </right>
      <top/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 applyBorder="1"/>
    <xf numFmtId="0" fontId="3" fillId="0" borderId="0" xfId="0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/>
    </xf>
    <xf numFmtId="0" fontId="0" fillId="3" borderId="0" xfId="0" applyFill="1"/>
    <xf numFmtId="0" fontId="5" fillId="3" borderId="0" xfId="0" applyFont="1" applyFill="1" applyAlignment="1">
      <alignment horizontal="right"/>
    </xf>
    <xf numFmtId="0" fontId="10" fillId="3" borderId="3" xfId="0" applyFont="1" applyFill="1" applyBorder="1"/>
    <xf numFmtId="0" fontId="10" fillId="3" borderId="2" xfId="0" applyFont="1" applyFill="1" applyBorder="1"/>
    <xf numFmtId="0" fontId="10" fillId="3" borderId="4" xfId="0" applyFont="1" applyFill="1" applyBorder="1"/>
    <xf numFmtId="0" fontId="7" fillId="0" borderId="5" xfId="0" applyFont="1" applyBorder="1"/>
    <xf numFmtId="0" fontId="3" fillId="0" borderId="5" xfId="0" applyFont="1" applyBorder="1"/>
    <xf numFmtId="0" fontId="0" fillId="3" borderId="5" xfId="0" applyFill="1" applyBorder="1"/>
    <xf numFmtId="0" fontId="0" fillId="0" borderId="0" xfId="0" applyBorder="1"/>
    <xf numFmtId="0" fontId="6" fillId="3" borderId="6" xfId="0" applyFont="1" applyFill="1" applyBorder="1" applyAlignment="1">
      <alignment horizontal="centerContinuous"/>
    </xf>
    <xf numFmtId="0" fontId="11" fillId="2" borderId="0" xfId="0" applyFont="1" applyFill="1"/>
    <xf numFmtId="0" fontId="8" fillId="0" borderId="7" xfId="0" applyFont="1" applyBorder="1" applyAlignment="1">
      <alignment horizontal="center"/>
    </xf>
    <xf numFmtId="0" fontId="8" fillId="0" borderId="1" xfId="0" applyFont="1" applyBorder="1" applyAlignment="1"/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9" xfId="0" applyFont="1" applyBorder="1"/>
    <xf numFmtId="0" fontId="8" fillId="0" borderId="0" xfId="0" applyFont="1"/>
    <xf numFmtId="0" fontId="8" fillId="0" borderId="7" xfId="0" applyFont="1" applyBorder="1"/>
    <xf numFmtId="0" fontId="9" fillId="0" borderId="8" xfId="0" quotePrefix="1" applyFont="1" applyBorder="1" applyAlignment="1">
      <alignment horizontal="center"/>
    </xf>
    <xf numFmtId="0" fontId="2" fillId="2" borderId="1" xfId="0" applyFont="1" applyFill="1" applyBorder="1"/>
    <xf numFmtId="0" fontId="5" fillId="3" borderId="10" xfId="0" applyFont="1" applyFill="1" applyBorder="1" applyAlignment="1">
      <alignment horizontal="centerContinuous"/>
    </xf>
    <xf numFmtId="0" fontId="8" fillId="0" borderId="1" xfId="0" applyFont="1" applyBorder="1"/>
    <xf numFmtId="0" fontId="9" fillId="0" borderId="1" xfId="0" quotePrefix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6" fontId="8" fillId="0" borderId="15" xfId="0" quotePrefix="1" applyNumberFormat="1" applyFont="1" applyBorder="1" applyAlignment="1">
      <alignment horizontal="center"/>
    </xf>
    <xf numFmtId="0" fontId="8" fillId="0" borderId="15" xfId="0" applyFont="1" applyBorder="1"/>
    <xf numFmtId="0" fontId="0" fillId="0" borderId="16" xfId="0" quotePrefix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15" fillId="0" borderId="5" xfId="0" applyFont="1" applyBorder="1"/>
    <xf numFmtId="0" fontId="16" fillId="0" borderId="16" xfId="0" quotePrefix="1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2" fontId="16" fillId="0" borderId="16" xfId="0" applyNumberFormat="1" applyFont="1" applyBorder="1" applyProtection="1"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20" fillId="0" borderId="5" xfId="0" applyFont="1" applyBorder="1"/>
    <xf numFmtId="0" fontId="8" fillId="0" borderId="15" xfId="0" applyFont="1" applyBorder="1" applyAlignment="1">
      <alignment horizontal="center" wrapText="1"/>
    </xf>
    <xf numFmtId="42" fontId="17" fillId="0" borderId="16" xfId="1" applyNumberFormat="1" applyFont="1" applyBorder="1" applyProtection="1">
      <protection locked="0"/>
    </xf>
    <xf numFmtId="42" fontId="0" fillId="0" borderId="18" xfId="0" applyNumberFormat="1" applyBorder="1" applyProtection="1">
      <protection locked="0"/>
    </xf>
    <xf numFmtId="42" fontId="0" fillId="0" borderId="19" xfId="0" applyNumberFormat="1" applyBorder="1"/>
    <xf numFmtId="6" fontId="8" fillId="0" borderId="20" xfId="0" applyNumberFormat="1" applyFont="1" applyBorder="1" applyAlignment="1">
      <alignment horizontal="center" wrapText="1"/>
    </xf>
    <xf numFmtId="0" fontId="21" fillId="0" borderId="0" xfId="0" applyFont="1" applyBorder="1"/>
    <xf numFmtId="42" fontId="1" fillId="0" borderId="16" xfId="1" applyNumberFormat="1" applyBorder="1" applyProtection="1">
      <protection locked="0"/>
    </xf>
    <xf numFmtId="42" fontId="1" fillId="0" borderId="16" xfId="1" applyNumberFormat="1" applyBorder="1"/>
    <xf numFmtId="42" fontId="17" fillId="0" borderId="16" xfId="0" applyNumberFormat="1" applyFont="1" applyBorder="1" applyAlignment="1" applyProtection="1">
      <alignment horizontal="center"/>
      <protection locked="0"/>
    </xf>
    <xf numFmtId="0" fontId="22" fillId="3" borderId="2" xfId="0" applyFont="1" applyFill="1" applyBorder="1" applyAlignment="1">
      <alignment horizontal="center"/>
    </xf>
    <xf numFmtId="0" fontId="8" fillId="0" borderId="21" xfId="0" applyFont="1" applyBorder="1"/>
    <xf numFmtId="0" fontId="23" fillId="0" borderId="0" xfId="0" applyFont="1"/>
    <xf numFmtId="14" fontId="8" fillId="4" borderId="22" xfId="0" applyNumberFormat="1" applyFont="1" applyFill="1" applyBorder="1"/>
    <xf numFmtId="0" fontId="24" fillId="0" borderId="0" xfId="2" applyNumberFormat="1" applyFont="1" applyBorder="1" applyAlignment="1" applyProtection="1"/>
    <xf numFmtId="0" fontId="17" fillId="0" borderId="16" xfId="0" applyFont="1" applyFill="1" applyBorder="1" applyAlignment="1" applyProtection="1">
      <alignment horizontal="center"/>
      <protection locked="0"/>
    </xf>
    <xf numFmtId="0" fontId="25" fillId="0" borderId="5" xfId="0" applyFont="1" applyBorder="1"/>
    <xf numFmtId="0" fontId="28" fillId="0" borderId="0" xfId="0" quotePrefix="1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0" fontId="17" fillId="0" borderId="16" xfId="0" quotePrefix="1" applyFont="1" applyFill="1" applyBorder="1" applyAlignment="1" applyProtection="1">
      <alignment horizontal="center"/>
      <protection locked="0"/>
    </xf>
    <xf numFmtId="2" fontId="17" fillId="0" borderId="16" xfId="0" applyNumberFormat="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42" fontId="17" fillId="0" borderId="16" xfId="1" applyNumberFormat="1" applyFont="1" applyFill="1" applyBorder="1" applyProtection="1">
      <protection locked="0"/>
    </xf>
    <xf numFmtId="42" fontId="17" fillId="0" borderId="16" xfId="0" applyNumberFormat="1" applyFont="1" applyFill="1" applyBorder="1" applyAlignment="1" applyProtection="1">
      <alignment horizontal="center"/>
      <protection locked="0"/>
    </xf>
    <xf numFmtId="42" fontId="0" fillId="0" borderId="18" xfId="0" applyNumberFormat="1" applyFill="1" applyBorder="1" applyProtection="1">
      <protection locked="0"/>
    </xf>
    <xf numFmtId="42" fontId="1" fillId="0" borderId="16" xfId="1" applyNumberFormat="1" applyFill="1" applyBorder="1" applyProtection="1">
      <protection locked="0"/>
    </xf>
    <xf numFmtId="42" fontId="0" fillId="0" borderId="19" xfId="0" applyNumberFormat="1" applyFill="1" applyBorder="1"/>
    <xf numFmtId="0" fontId="4" fillId="0" borderId="0" xfId="0" applyFont="1" applyFill="1" applyBorder="1"/>
    <xf numFmtId="0" fontId="26" fillId="0" borderId="5" xfId="0" applyFont="1" applyBorder="1"/>
    <xf numFmtId="0" fontId="4" fillId="0" borderId="0" xfId="0" applyFont="1" applyAlignment="1">
      <alignment horizontal="left"/>
    </xf>
    <xf numFmtId="0" fontId="3" fillId="0" borderId="12" xfId="0" applyFont="1" applyFill="1" applyBorder="1"/>
    <xf numFmtId="0" fontId="4" fillId="0" borderId="12" xfId="0" applyFont="1" applyFill="1" applyBorder="1"/>
    <xf numFmtId="0" fontId="19" fillId="0" borderId="23" xfId="2" applyFill="1" applyBorder="1" applyAlignment="1" applyProtection="1"/>
    <xf numFmtId="0" fontId="17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2" fontId="0" fillId="0" borderId="16" xfId="0" applyNumberFormat="1" applyFill="1" applyBorder="1" applyAlignment="1" applyProtection="1">
      <alignment wrapText="1"/>
      <protection locked="0"/>
    </xf>
    <xf numFmtId="42" fontId="17" fillId="0" borderId="16" xfId="1" applyNumberFormat="1" applyFont="1" applyFill="1" applyBorder="1" applyAlignment="1" applyProtection="1">
      <alignment wrapText="1"/>
      <protection locked="0"/>
    </xf>
    <xf numFmtId="42" fontId="17" fillId="0" borderId="16" xfId="0" applyNumberFormat="1" applyFont="1" applyFill="1" applyBorder="1" applyAlignment="1" applyProtection="1">
      <alignment horizontal="center" wrapText="1"/>
      <protection locked="0"/>
    </xf>
    <xf numFmtId="42" fontId="0" fillId="0" borderId="18" xfId="0" applyNumberFormat="1" applyFill="1" applyBorder="1" applyAlignment="1" applyProtection="1">
      <alignment wrapText="1"/>
      <protection locked="0"/>
    </xf>
    <xf numFmtId="42" fontId="1" fillId="0" borderId="16" xfId="1" applyNumberForma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17" xfId="0" applyFont="1" applyFill="1" applyBorder="1" applyAlignment="1" applyProtection="1">
      <alignment horizontal="center" wrapText="1"/>
      <protection locked="0"/>
    </xf>
    <xf numFmtId="0" fontId="3" fillId="0" borderId="12" xfId="0" quotePrefix="1" applyFont="1" applyFill="1" applyBorder="1"/>
    <xf numFmtId="42" fontId="1" fillId="5" borderId="16" xfId="1" applyNumberFormat="1" applyFill="1" applyBorder="1"/>
    <xf numFmtId="0" fontId="8" fillId="5" borderId="21" xfId="0" applyFont="1" applyFill="1" applyBorder="1"/>
    <xf numFmtId="0" fontId="27" fillId="0" borderId="12" xfId="2" quotePrefix="1" applyFont="1" applyFill="1" applyBorder="1" applyAlignment="1" applyProtection="1"/>
    <xf numFmtId="0" fontId="3" fillId="0" borderId="23" xfId="0" applyFont="1" applyFill="1" applyBorder="1"/>
    <xf numFmtId="0" fontId="0" fillId="6" borderId="16" xfId="0" applyFill="1" applyBorder="1" applyAlignment="1" applyProtection="1">
      <alignment horizontal="center"/>
      <protection locked="0"/>
    </xf>
    <xf numFmtId="0" fontId="16" fillId="6" borderId="16" xfId="0" applyFont="1" applyFill="1" applyBorder="1" applyAlignment="1" applyProtection="1">
      <alignment horizontal="center"/>
      <protection locked="0"/>
    </xf>
    <xf numFmtId="0" fontId="17" fillId="6" borderId="16" xfId="0" applyFont="1" applyFill="1" applyBorder="1" applyAlignment="1" applyProtection="1">
      <alignment horizontal="center"/>
      <protection locked="0"/>
    </xf>
    <xf numFmtId="0" fontId="29" fillId="0" borderId="0" xfId="0" applyFont="1"/>
    <xf numFmtId="0" fontId="8" fillId="6" borderId="14" xfId="0" applyFont="1" applyFill="1" applyBorder="1" applyAlignment="1">
      <alignment horizontal="center"/>
    </xf>
    <xf numFmtId="0" fontId="0" fillId="6" borderId="16" xfId="0" applyFill="1" applyBorder="1" applyAlignment="1" applyProtection="1">
      <alignment horizontal="center" wrapText="1"/>
      <protection locked="0"/>
    </xf>
    <xf numFmtId="6" fontId="17" fillId="0" borderId="16" xfId="1" applyNumberFormat="1" applyFont="1" applyFill="1" applyBorder="1" applyProtection="1">
      <protection locked="0"/>
    </xf>
    <xf numFmtId="6" fontId="17" fillId="0" borderId="16" xfId="0" applyNumberFormat="1" applyFont="1" applyFill="1" applyBorder="1" applyAlignment="1" applyProtection="1">
      <alignment horizontal="center"/>
      <protection locked="0"/>
    </xf>
    <xf numFmtId="6" fontId="0" fillId="0" borderId="18" xfId="0" applyNumberFormat="1" applyFill="1" applyBorder="1" applyProtection="1">
      <protection locked="0"/>
    </xf>
    <xf numFmtId="6" fontId="0" fillId="0" borderId="19" xfId="0" applyNumberFormat="1" applyFill="1" applyBorder="1"/>
    <xf numFmtId="6" fontId="1" fillId="0" borderId="16" xfId="1" applyNumberFormat="1" applyFill="1" applyBorder="1" applyProtection="1">
      <protection locked="0"/>
    </xf>
    <xf numFmtId="0" fontId="30" fillId="0" borderId="16" xfId="0" applyFont="1" applyFill="1" applyBorder="1" applyAlignment="1" applyProtection="1">
      <alignment horizontal="center"/>
      <protection locked="0"/>
    </xf>
    <xf numFmtId="2" fontId="30" fillId="0" borderId="16" xfId="0" applyNumberFormat="1" applyFont="1" applyFill="1" applyBorder="1" applyProtection="1">
      <protection locked="0"/>
    </xf>
    <xf numFmtId="0" fontId="30" fillId="0" borderId="17" xfId="0" applyFont="1" applyFill="1" applyBorder="1" applyAlignment="1" applyProtection="1">
      <alignment horizontal="center"/>
      <protection locked="0"/>
    </xf>
    <xf numFmtId="42" fontId="30" fillId="0" borderId="16" xfId="1" applyNumberFormat="1" applyFont="1" applyFill="1" applyBorder="1" applyProtection="1">
      <protection locked="0"/>
    </xf>
    <xf numFmtId="42" fontId="30" fillId="0" borderId="16" xfId="0" applyNumberFormat="1" applyFont="1" applyFill="1" applyBorder="1" applyAlignment="1" applyProtection="1">
      <alignment horizontal="center"/>
      <protection locked="0"/>
    </xf>
    <xf numFmtId="42" fontId="30" fillId="0" borderId="18" xfId="0" applyNumberFormat="1" applyFont="1" applyFill="1" applyBorder="1" applyProtection="1">
      <protection locked="0"/>
    </xf>
    <xf numFmtId="6" fontId="30" fillId="0" borderId="16" xfId="1" applyNumberFormat="1" applyFont="1" applyFill="1" applyBorder="1" applyProtection="1">
      <protection locked="0"/>
    </xf>
    <xf numFmtId="6" fontId="30" fillId="0" borderId="19" xfId="0" applyNumberFormat="1" applyFont="1" applyFill="1" applyBorder="1"/>
    <xf numFmtId="0" fontId="30" fillId="0" borderId="0" xfId="0" applyFont="1"/>
    <xf numFmtId="0" fontId="29" fillId="0" borderId="16" xfId="0" applyFont="1" applyFill="1" applyBorder="1" applyAlignment="1" applyProtection="1">
      <alignment horizontal="center"/>
      <protection locked="0"/>
    </xf>
    <xf numFmtId="6" fontId="0" fillId="0" borderId="0" xfId="0" applyNumberFormat="1"/>
    <xf numFmtId="0" fontId="20" fillId="0" borderId="0" xfId="0" applyFont="1" applyBorder="1"/>
    <xf numFmtId="0" fontId="0" fillId="0" borderId="5" xfId="0" applyBorder="1"/>
    <xf numFmtId="2" fontId="0" fillId="0" borderId="16" xfId="0" applyNumberFormat="1" applyFill="1" applyBorder="1" applyAlignment="1" applyProtection="1">
      <alignment horizontal="center"/>
      <protection locked="0"/>
    </xf>
    <xf numFmtId="2" fontId="17" fillId="0" borderId="16" xfId="0" applyNumberFormat="1" applyFont="1" applyFill="1" applyBorder="1" applyAlignment="1" applyProtection="1">
      <alignment horizontal="center"/>
      <protection locked="0"/>
    </xf>
    <xf numFmtId="6" fontId="1" fillId="0" borderId="16" xfId="1" applyNumberFormat="1" applyBorder="1"/>
    <xf numFmtId="0" fontId="26" fillId="0" borderId="0" xfId="0" applyFont="1" applyFill="1" applyBorder="1"/>
    <xf numFmtId="0" fontId="32" fillId="0" borderId="12" xfId="2" quotePrefix="1" applyFont="1" applyFill="1" applyBorder="1" applyAlignment="1" applyProtection="1"/>
    <xf numFmtId="0" fontId="9" fillId="0" borderId="5" xfId="0" applyFont="1" applyBorder="1"/>
    <xf numFmtId="0" fontId="0" fillId="0" borderId="16" xfId="0" applyBorder="1"/>
    <xf numFmtId="2" fontId="17" fillId="0" borderId="16" xfId="0" applyNumberFormat="1" applyFont="1" applyFill="1" applyBorder="1" applyAlignment="1" applyProtection="1">
      <alignment wrapText="1"/>
      <protection locked="0"/>
    </xf>
    <xf numFmtId="14" fontId="8" fillId="0" borderId="22" xfId="0" applyNumberFormat="1" applyFont="1" applyFill="1" applyBorder="1"/>
    <xf numFmtId="0" fontId="16" fillId="0" borderId="16" xfId="0" applyFont="1" applyFill="1" applyBorder="1" applyAlignment="1" applyProtection="1">
      <alignment horizontal="center"/>
      <protection locked="0"/>
    </xf>
    <xf numFmtId="42" fontId="1" fillId="0" borderId="16" xfId="1" applyNumberFormat="1" applyFill="1" applyBorder="1"/>
    <xf numFmtId="0" fontId="2" fillId="2" borderId="24" xfId="0" applyFont="1" applyFill="1" applyBorder="1"/>
    <xf numFmtId="0" fontId="0" fillId="0" borderId="7" xfId="0" applyBorder="1"/>
    <xf numFmtId="0" fontId="0" fillId="0" borderId="11" xfId="0" applyBorder="1"/>
    <xf numFmtId="0" fontId="8" fillId="0" borderId="24" xfId="0" applyFont="1" applyBorder="1"/>
    <xf numFmtId="0" fontId="8" fillId="0" borderId="11" xfId="0" applyFont="1" applyBorder="1"/>
    <xf numFmtId="0" fontId="17" fillId="0" borderId="16" xfId="0" applyFont="1" applyBorder="1"/>
    <xf numFmtId="0" fontId="0" fillId="0" borderId="0" xfId="0" applyAlignment="1">
      <alignment horizontal="right"/>
    </xf>
    <xf numFmtId="0" fontId="0" fillId="7" borderId="16" xfId="0" applyFill="1" applyBorder="1"/>
    <xf numFmtId="0" fontId="17" fillId="0" borderId="0" xfId="0" applyFont="1" applyAlignment="1">
      <alignment horizontal="right"/>
    </xf>
    <xf numFmtId="0" fontId="0" fillId="8" borderId="16" xfId="0" applyFill="1" applyBorder="1"/>
    <xf numFmtId="0" fontId="16" fillId="0" borderId="16" xfId="0" applyFont="1" applyBorder="1"/>
    <xf numFmtId="0" fontId="8" fillId="0" borderId="21" xfId="0" applyFont="1" applyFill="1" applyBorder="1"/>
    <xf numFmtId="0" fontId="8" fillId="0" borderId="14" xfId="0" applyFont="1" applyFill="1" applyBorder="1" applyAlignment="1">
      <alignment horizontal="center" wrapText="1"/>
    </xf>
    <xf numFmtId="0" fontId="8" fillId="0" borderId="1" xfId="0" applyFont="1" applyFill="1" applyBorder="1" applyAlignment="1"/>
    <xf numFmtId="0" fontId="0" fillId="0" borderId="0" xfId="0" applyFill="1"/>
    <xf numFmtId="0" fontId="0" fillId="0" borderId="0" xfId="0" applyFill="1" applyBorder="1"/>
    <xf numFmtId="6" fontId="1" fillId="0" borderId="16" xfId="1" applyNumberFormat="1" applyFill="1" applyBorder="1"/>
    <xf numFmtId="0" fontId="31" fillId="0" borderId="16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/>
    <xf numFmtId="0" fontId="8" fillId="0" borderId="15" xfId="0" applyFont="1" applyFill="1" applyBorder="1"/>
    <xf numFmtId="0" fontId="9" fillId="0" borderId="1" xfId="0" quotePrefix="1" applyFont="1" applyFill="1" applyBorder="1" applyAlignment="1">
      <alignment horizontal="center"/>
    </xf>
    <xf numFmtId="0" fontId="0" fillId="9" borderId="16" xfId="0" applyFill="1" applyBorder="1"/>
    <xf numFmtId="0" fontId="0" fillId="10" borderId="16" xfId="0" applyFill="1" applyBorder="1"/>
    <xf numFmtId="6" fontId="17" fillId="0" borderId="16" xfId="1" applyNumberFormat="1" applyFont="1" applyFill="1" applyBorder="1" applyAlignment="1" applyProtection="1">
      <alignment vertical="top"/>
      <protection locked="0"/>
    </xf>
    <xf numFmtId="42" fontId="17" fillId="0" borderId="16" xfId="0" applyNumberFormat="1" applyFont="1" applyFill="1" applyBorder="1" applyAlignment="1" applyProtection="1">
      <alignment horizontal="center" vertical="top"/>
      <protection locked="0"/>
    </xf>
    <xf numFmtId="6" fontId="0" fillId="0" borderId="18" xfId="0" applyNumberFormat="1" applyFill="1" applyBorder="1" applyAlignment="1" applyProtection="1">
      <alignment vertical="top"/>
      <protection locked="0"/>
    </xf>
    <xf numFmtId="6" fontId="17" fillId="0" borderId="16" xfId="1" applyNumberFormat="1" applyFont="1" applyFill="1" applyBorder="1" applyAlignment="1" applyProtection="1">
      <protection locked="0"/>
    </xf>
    <xf numFmtId="6" fontId="0" fillId="0" borderId="18" xfId="0" applyNumberFormat="1" applyFill="1" applyBorder="1" applyAlignment="1" applyProtection="1">
      <protection locked="0"/>
    </xf>
    <xf numFmtId="6" fontId="1" fillId="9" borderId="16" xfId="1" applyNumberFormat="1" applyFill="1" applyBorder="1" applyProtection="1">
      <protection locked="0"/>
    </xf>
    <xf numFmtId="6" fontId="1" fillId="11" borderId="16" xfId="1" applyNumberFormat="1" applyFill="1" applyBorder="1" applyProtection="1">
      <protection locked="0"/>
    </xf>
    <xf numFmtId="6" fontId="17" fillId="10" borderId="16" xfId="1" applyNumberFormat="1" applyFont="1" applyFill="1" applyBorder="1" applyAlignment="1" applyProtection="1">
      <alignment vertical="top"/>
      <protection locked="0"/>
    </xf>
    <xf numFmtId="6" fontId="17" fillId="10" borderId="16" xfId="1" applyNumberFormat="1" applyFont="1" applyFill="1" applyBorder="1" applyProtection="1">
      <protection locked="0"/>
    </xf>
    <xf numFmtId="42" fontId="1" fillId="9" borderId="16" xfId="1" applyNumberFormat="1" applyFill="1" applyBorder="1" applyProtection="1">
      <protection locked="0"/>
    </xf>
    <xf numFmtId="42" fontId="17" fillId="10" borderId="16" xfId="1" applyNumberFormat="1" applyFont="1" applyFill="1" applyBorder="1" applyProtection="1">
      <protection locked="0"/>
    </xf>
    <xf numFmtId="42" fontId="17" fillId="10" borderId="16" xfId="1" applyNumberFormat="1" applyFont="1" applyFill="1" applyBorder="1" applyAlignment="1" applyProtection="1">
      <alignment vertical="top"/>
      <protection locked="0"/>
    </xf>
    <xf numFmtId="42" fontId="17" fillId="0" borderId="16" xfId="1" applyNumberFormat="1" applyFont="1" applyFill="1" applyBorder="1" applyAlignment="1" applyProtection="1">
      <alignment vertical="top"/>
      <protection locked="0"/>
    </xf>
    <xf numFmtId="42" fontId="0" fillId="0" borderId="18" xfId="0" applyNumberFormat="1" applyFill="1" applyBorder="1" applyAlignment="1" applyProtection="1">
      <alignment vertical="top"/>
      <protection locked="0"/>
    </xf>
    <xf numFmtId="42" fontId="17" fillId="0" borderId="25" xfId="0" applyNumberFormat="1" applyFont="1" applyFill="1" applyBorder="1" applyAlignment="1" applyProtection="1">
      <alignment horizontal="center" vertical="top"/>
      <protection locked="0"/>
    </xf>
    <xf numFmtId="42" fontId="0" fillId="0" borderId="26" xfId="0" applyNumberFormat="1" applyFill="1" applyBorder="1" applyProtection="1">
      <protection locked="0"/>
    </xf>
    <xf numFmtId="0" fontId="17" fillId="0" borderId="19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 locked="0"/>
    </xf>
    <xf numFmtId="42" fontId="17" fillId="10" borderId="28" xfId="1" applyNumberFormat="1" applyFont="1" applyFill="1" applyBorder="1" applyProtection="1">
      <protection locked="0"/>
    </xf>
    <xf numFmtId="42" fontId="17" fillId="10" borderId="28" xfId="1" applyNumberFormat="1" applyFont="1" applyFill="1" applyBorder="1" applyAlignment="1" applyProtection="1">
      <alignment vertical="top"/>
      <protection locked="0"/>
    </xf>
    <xf numFmtId="42" fontId="0" fillId="10" borderId="18" xfId="0" applyNumberFormat="1" applyFill="1" applyBorder="1" applyProtection="1">
      <protection locked="0"/>
    </xf>
    <xf numFmtId="42" fontId="0" fillId="10" borderId="27" xfId="0" applyNumberFormat="1" applyFill="1" applyBorder="1" applyAlignment="1" applyProtection="1">
      <alignment vertical="top"/>
      <protection locked="0"/>
    </xf>
    <xf numFmtId="42" fontId="0" fillId="10" borderId="18" xfId="0" applyNumberFormat="1" applyFill="1" applyBorder="1" applyAlignment="1" applyProtection="1">
      <alignment vertical="top"/>
      <protection locked="0"/>
    </xf>
    <xf numFmtId="6" fontId="0" fillId="9" borderId="19" xfId="0" applyNumberFormat="1" applyFill="1" applyBorder="1"/>
    <xf numFmtId="42" fontId="17" fillId="10" borderId="16" xfId="0" applyNumberFormat="1" applyFont="1" applyFill="1" applyBorder="1" applyAlignment="1" applyProtection="1">
      <alignment horizontal="center"/>
      <protection locked="0"/>
    </xf>
    <xf numFmtId="42" fontId="1" fillId="10" borderId="16" xfId="1" applyNumberFormat="1" applyFill="1" applyBorder="1" applyProtection="1">
      <protection locked="0"/>
    </xf>
    <xf numFmtId="6" fontId="17" fillId="10" borderId="16" xfId="0" applyNumberFormat="1" applyFont="1" applyFill="1" applyBorder="1" applyAlignment="1" applyProtection="1">
      <alignment horizontal="center"/>
      <protection locked="0"/>
    </xf>
    <xf numFmtId="6" fontId="0" fillId="10" borderId="18" xfId="0" applyNumberFormat="1" applyFill="1" applyBorder="1" applyProtection="1">
      <protection locked="0"/>
    </xf>
    <xf numFmtId="6" fontId="0" fillId="10" borderId="19" xfId="0" applyNumberFormat="1" applyFill="1" applyBorder="1"/>
    <xf numFmtId="42" fontId="0" fillId="10" borderId="19" xfId="0" applyNumberFormat="1" applyFill="1" applyBorder="1"/>
    <xf numFmtId="0" fontId="5" fillId="3" borderId="24" xfId="0" applyFont="1" applyFill="1" applyBorder="1" applyAlignment="1">
      <alignment horizontal="centerContinuous"/>
    </xf>
    <xf numFmtId="0" fontId="33" fillId="0" borderId="16" xfId="0" applyFont="1" applyFill="1" applyBorder="1" applyAlignment="1" applyProtection="1">
      <alignment horizontal="center"/>
      <protection locked="0"/>
    </xf>
    <xf numFmtId="2" fontId="33" fillId="0" borderId="16" xfId="0" applyNumberFormat="1" applyFont="1" applyFill="1" applyBorder="1" applyProtection="1">
      <protection locked="0"/>
    </xf>
    <xf numFmtId="6" fontId="0" fillId="10" borderId="18" xfId="0" applyNumberFormat="1" applyFill="1" applyBorder="1" applyAlignment="1" applyProtection="1">
      <alignment vertical="top"/>
      <protection locked="0"/>
    </xf>
    <xf numFmtId="164" fontId="17" fillId="0" borderId="16" xfId="0" applyNumberFormat="1" applyFont="1" applyFill="1" applyBorder="1" applyProtection="1">
      <protection locked="0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6" fontId="8" fillId="0" borderId="8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6" fontId="8" fillId="0" borderId="1" xfId="0" quotePrefix="1" applyNumberFormat="1" applyFont="1" applyBorder="1" applyAlignment="1">
      <alignment horizontal="center"/>
    </xf>
    <xf numFmtId="0" fontId="17" fillId="0" borderId="11" xfId="0" quotePrefix="1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164" fontId="17" fillId="0" borderId="11" xfId="0" applyNumberFormat="1" applyFont="1" applyFill="1" applyBorder="1" applyProtection="1">
      <protection locked="0"/>
    </xf>
    <xf numFmtId="0" fontId="17" fillId="0" borderId="29" xfId="0" applyFont="1" applyFill="1" applyBorder="1" applyAlignment="1" applyProtection="1">
      <alignment horizontal="center"/>
      <protection locked="0"/>
    </xf>
    <xf numFmtId="42" fontId="17" fillId="0" borderId="11" xfId="1" applyNumberFormat="1" applyFont="1" applyFill="1" applyBorder="1" applyProtection="1"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42" fontId="0" fillId="0" borderId="15" xfId="0" applyNumberFormat="1" applyFill="1" applyBorder="1"/>
    <xf numFmtId="0" fontId="34" fillId="0" borderId="30" xfId="0" quotePrefix="1" applyFont="1" applyFill="1" applyBorder="1" applyAlignment="1" applyProtection="1">
      <alignment horizontal="center"/>
      <protection locked="0"/>
    </xf>
    <xf numFmtId="42" fontId="17" fillId="0" borderId="31" xfId="1" applyNumberFormat="1" applyFont="1" applyFill="1" applyBorder="1" applyProtection="1">
      <protection locked="0"/>
    </xf>
    <xf numFmtId="42" fontId="17" fillId="0" borderId="33" xfId="0" applyNumberFormat="1" applyFont="1" applyFill="1" applyBorder="1"/>
    <xf numFmtId="42" fontId="17" fillId="0" borderId="34" xfId="0" applyNumberFormat="1" applyFont="1" applyFill="1" applyBorder="1"/>
    <xf numFmtId="0" fontId="34" fillId="5" borderId="30" xfId="0" quotePrefix="1" applyFont="1" applyFill="1" applyBorder="1" applyAlignment="1" applyProtection="1">
      <alignment horizontal="center"/>
      <protection locked="0"/>
    </xf>
    <xf numFmtId="164" fontId="0" fillId="5" borderId="31" xfId="0" applyNumberFormat="1" applyFill="1" applyBorder="1" applyProtection="1">
      <protection locked="0"/>
    </xf>
    <xf numFmtId="164" fontId="34" fillId="5" borderId="31" xfId="0" applyNumberFormat="1" applyFont="1" applyFill="1" applyBorder="1" applyProtection="1">
      <protection locked="0"/>
    </xf>
    <xf numFmtId="42" fontId="34" fillId="5" borderId="32" xfId="0" applyNumberFormat="1" applyFont="1" applyFill="1" applyBorder="1" applyAlignment="1" applyProtection="1">
      <alignment horizontal="center"/>
      <protection locked="0"/>
    </xf>
    <xf numFmtId="0" fontId="34" fillId="5" borderId="31" xfId="0" applyFont="1" applyFill="1" applyBorder="1" applyAlignment="1" applyProtection="1">
      <alignment horizontal="center"/>
      <protection locked="0"/>
    </xf>
    <xf numFmtId="0" fontId="17" fillId="0" borderId="24" xfId="0" quotePrefix="1" applyFont="1" applyFill="1" applyBorder="1" applyAlignment="1" applyProtection="1">
      <alignment horizontal="center"/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164" fontId="17" fillId="0" borderId="24" xfId="0" applyNumberFormat="1" applyFont="1" applyFill="1" applyBorder="1" applyProtection="1">
      <protection locked="0"/>
    </xf>
    <xf numFmtId="0" fontId="17" fillId="0" borderId="35" xfId="0" applyFont="1" applyFill="1" applyBorder="1" applyAlignment="1" applyProtection="1">
      <alignment horizontal="center"/>
      <protection locked="0"/>
    </xf>
    <xf numFmtId="42" fontId="17" fillId="0" borderId="24" xfId="1" applyNumberFormat="1" applyFont="1" applyFill="1" applyBorder="1" applyProtection="1">
      <protection locked="0"/>
    </xf>
    <xf numFmtId="0" fontId="34" fillId="0" borderId="31" xfId="0" applyFont="1" applyFill="1" applyBorder="1" applyAlignment="1" applyProtection="1">
      <alignment horizontal="center"/>
      <protection locked="0"/>
    </xf>
    <xf numFmtId="164" fontId="17" fillId="0" borderId="31" xfId="0" applyNumberFormat="1" applyFont="1" applyFill="1" applyBorder="1" applyProtection="1">
      <protection locked="0"/>
    </xf>
    <xf numFmtId="42" fontId="17" fillId="0" borderId="36" xfId="1" applyNumberFormat="1" applyFont="1" applyFill="1" applyBorder="1" applyProtection="1">
      <protection locked="0"/>
    </xf>
    <xf numFmtId="164" fontId="17" fillId="5" borderId="31" xfId="0" applyNumberFormat="1" applyFont="1" applyFill="1" applyBorder="1" applyProtection="1">
      <protection locked="0"/>
    </xf>
    <xf numFmtId="42" fontId="17" fillId="5" borderId="32" xfId="0" applyNumberFormat="1" applyFont="1" applyFill="1" applyBorder="1" applyAlignment="1" applyProtection="1">
      <alignment horizontal="center"/>
      <protection locked="0"/>
    </xf>
    <xf numFmtId="0" fontId="17" fillId="0" borderId="7" xfId="0" quotePrefix="1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164" fontId="17" fillId="0" borderId="7" xfId="0" applyNumberFormat="1" applyFont="1" applyFill="1" applyBorder="1" applyProtection="1">
      <protection locked="0"/>
    </xf>
    <xf numFmtId="0" fontId="17" fillId="0" borderId="37" xfId="0" applyFont="1" applyFill="1" applyBorder="1" applyAlignment="1" applyProtection="1">
      <alignment horizontal="center"/>
      <protection locked="0"/>
    </xf>
    <xf numFmtId="42" fontId="17" fillId="0" borderId="7" xfId="1" applyNumberFormat="1" applyFont="1" applyFill="1" applyBorder="1" applyProtection="1"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42" fontId="0" fillId="0" borderId="1" xfId="0" applyNumberFormat="1" applyFill="1" applyBorder="1"/>
    <xf numFmtId="0" fontId="17" fillId="0" borderId="32" xfId="0" applyFont="1" applyFill="1" applyBorder="1" applyAlignment="1" applyProtection="1">
      <alignment horizontal="center"/>
      <protection locked="0"/>
    </xf>
    <xf numFmtId="42" fontId="0" fillId="0" borderId="33" xfId="0" applyNumberFormat="1" applyFill="1" applyBorder="1"/>
    <xf numFmtId="2" fontId="17" fillId="0" borderId="11" xfId="0" applyNumberFormat="1" applyFont="1" applyFill="1" applyBorder="1" applyProtection="1">
      <protection locked="0"/>
    </xf>
    <xf numFmtId="42" fontId="17" fillId="0" borderId="11" xfId="0" applyNumberFormat="1" applyFont="1" applyFill="1" applyBorder="1" applyAlignment="1" applyProtection="1">
      <alignment horizontal="center"/>
      <protection locked="0"/>
    </xf>
    <xf numFmtId="42" fontId="1" fillId="0" borderId="11" xfId="1" applyNumberFormat="1" applyFill="1" applyBorder="1" applyProtection="1">
      <protection locked="0"/>
    </xf>
    <xf numFmtId="0" fontId="17" fillId="0" borderId="11" xfId="0" applyFont="1" applyBorder="1"/>
    <xf numFmtId="0" fontId="30" fillId="0" borderId="7" xfId="0" applyFont="1" applyFill="1" applyBorder="1" applyAlignment="1" applyProtection="1">
      <alignment horizontal="center"/>
      <protection locked="0"/>
    </xf>
    <xf numFmtId="42" fontId="17" fillId="0" borderId="7" xfId="0" applyNumberFormat="1" applyFont="1" applyFill="1" applyBorder="1" applyAlignment="1" applyProtection="1">
      <alignment horizontal="center"/>
      <protection locked="0"/>
    </xf>
    <xf numFmtId="42" fontId="1" fillId="0" borderId="7" xfId="1" applyNumberFormat="1" applyFill="1" applyBorder="1" applyProtection="1">
      <protection locked="0"/>
    </xf>
    <xf numFmtId="42" fontId="30" fillId="0" borderId="1" xfId="0" applyNumberFormat="1" applyFont="1" applyFill="1" applyBorder="1"/>
    <xf numFmtId="0" fontId="17" fillId="0" borderId="7" xfId="0" applyFont="1" applyBorder="1"/>
    <xf numFmtId="42" fontId="0" fillId="0" borderId="10" xfId="0" applyNumberFormat="1" applyFill="1" applyBorder="1"/>
    <xf numFmtId="0" fontId="34" fillId="0" borderId="7" xfId="0" applyFont="1" applyFill="1" applyBorder="1" applyAlignment="1" applyProtection="1">
      <alignment horizontal="center"/>
      <protection locked="0"/>
    </xf>
    <xf numFmtId="11" fontId="34" fillId="0" borderId="31" xfId="0" quotePrefix="1" applyNumberFormat="1" applyFont="1" applyFill="1" applyBorder="1" applyAlignment="1" applyProtection="1">
      <alignment horizontal="center"/>
      <protection locked="0"/>
    </xf>
    <xf numFmtId="0" fontId="34" fillId="0" borderId="11" xfId="0" quotePrefix="1" applyFont="1" applyFill="1" applyBorder="1" applyAlignment="1" applyProtection="1">
      <alignment horizontal="center"/>
      <protection locked="0"/>
    </xf>
    <xf numFmtId="0" fontId="34" fillId="0" borderId="24" xfId="0" quotePrefix="1" applyFont="1" applyFill="1" applyBorder="1" applyAlignment="1" applyProtection="1">
      <alignment horizontal="center"/>
      <protection locked="0"/>
    </xf>
    <xf numFmtId="0" fontId="34" fillId="0" borderId="31" xfId="0" quotePrefix="1" applyFont="1" applyFill="1" applyBorder="1" applyAlignment="1" applyProtection="1">
      <alignment horizontal="center"/>
      <protection locked="0"/>
    </xf>
    <xf numFmtId="0" fontId="34" fillId="0" borderId="7" xfId="0" quotePrefix="1" applyFont="1" applyFill="1" applyBorder="1" applyAlignment="1" applyProtection="1">
      <alignment horizontal="center"/>
      <protection locked="0"/>
    </xf>
    <xf numFmtId="0" fontId="35" fillId="0" borderId="31" xfId="0" quotePrefix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yemail@email.com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dstutsman@townofsananselmo.org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dstutsman@townofsananselmo.org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dstutsman@townofsananselmo.org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8"/>
  <sheetViews>
    <sheetView showGridLines="0" zoomScale="75" workbookViewId="0">
      <selection activeCell="I5" sqref="I5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6.285156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</cols>
  <sheetData>
    <row r="1" spans="1:12" ht="18">
      <c r="A1" s="22" t="s">
        <v>40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</row>
    <row r="2" spans="1:12" ht="18">
      <c r="A2" s="71"/>
      <c r="B2" s="3"/>
      <c r="C2" s="106" t="s">
        <v>179</v>
      </c>
      <c r="D2" s="2"/>
      <c r="E2" s="2"/>
      <c r="F2" s="2"/>
      <c r="G2" s="2"/>
      <c r="H2" s="2"/>
      <c r="I2" s="2"/>
      <c r="J2" s="2"/>
      <c r="L2" s="6"/>
    </row>
    <row r="3" spans="1:12">
      <c r="A3" s="48"/>
      <c r="C3" s="106" t="s">
        <v>180</v>
      </c>
      <c r="E3" s="54"/>
      <c r="F3" s="2"/>
      <c r="G3" s="2"/>
      <c r="H3" s="2"/>
      <c r="I3" s="2"/>
      <c r="J3" s="2"/>
      <c r="K3" s="61" t="s">
        <v>23</v>
      </c>
      <c r="L3" s="6"/>
    </row>
    <row r="4" spans="1:12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</row>
    <row r="5" spans="1:12" ht="15" thickBot="1">
      <c r="A5" s="55" t="s">
        <v>17</v>
      </c>
      <c r="B5" s="87"/>
      <c r="C5" s="86" t="s">
        <v>42</v>
      </c>
      <c r="D5" s="5"/>
      <c r="E5" s="11" t="s">
        <v>0</v>
      </c>
      <c r="F5" s="68">
        <v>40736</v>
      </c>
      <c r="G5" s="67" t="s">
        <v>29</v>
      </c>
      <c r="H5" s="2"/>
      <c r="I5" s="2"/>
      <c r="K5" s="61" t="s">
        <v>30</v>
      </c>
      <c r="L5" s="6"/>
    </row>
    <row r="6" spans="1:12" ht="14.25">
      <c r="A6" s="84" t="s">
        <v>41</v>
      </c>
      <c r="B6" s="85"/>
      <c r="C6" s="88" t="s">
        <v>43</v>
      </c>
      <c r="D6" s="86"/>
      <c r="E6" s="2"/>
      <c r="F6" s="2"/>
      <c r="G6" s="2"/>
      <c r="H6" s="2"/>
      <c r="I6" s="2"/>
      <c r="K6" s="69" t="s">
        <v>31</v>
      </c>
      <c r="L6" s="6"/>
    </row>
    <row r="7" spans="1:12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</row>
    <row r="8" spans="1:12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</row>
    <row r="9" spans="1:12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</row>
    <row r="10" spans="1:12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00"/>
      <c r="K10" s="27" t="s">
        <v>25</v>
      </c>
      <c r="L10" s="35"/>
    </row>
    <row r="11" spans="1:12" s="30" customFormat="1" ht="36.75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07" t="s">
        <v>13</v>
      </c>
      <c r="K11" s="42"/>
      <c r="L11" s="43"/>
    </row>
    <row r="12" spans="1:12" s="96" customFormat="1" ht="25.5">
      <c r="A12" s="89">
        <v>1</v>
      </c>
      <c r="B12" s="89" t="s">
        <v>44</v>
      </c>
      <c r="C12" s="90" t="s">
        <v>45</v>
      </c>
      <c r="D12" s="91" t="s">
        <v>46</v>
      </c>
      <c r="E12" s="91" t="s">
        <v>47</v>
      </c>
      <c r="F12" s="97" t="s">
        <v>48</v>
      </c>
      <c r="G12" s="92">
        <v>12000</v>
      </c>
      <c r="H12" s="93">
        <v>25000</v>
      </c>
      <c r="I12" s="94">
        <f t="shared" ref="I12:I27" si="0">G12+H12</f>
        <v>37000</v>
      </c>
      <c r="J12" s="108"/>
      <c r="K12" s="95">
        <v>100000</v>
      </c>
      <c r="L12" s="82">
        <f t="shared" ref="L12:L27" si="1">I12+K12</f>
        <v>137000</v>
      </c>
    </row>
    <row r="13" spans="1:12" s="53" customFormat="1">
      <c r="A13" s="70"/>
      <c r="B13" s="70"/>
      <c r="C13" s="70"/>
      <c r="D13" s="76"/>
      <c r="E13" s="76"/>
      <c r="F13" s="77"/>
      <c r="G13" s="78"/>
      <c r="H13" s="79"/>
      <c r="I13" s="80">
        <f t="shared" si="0"/>
        <v>0</v>
      </c>
      <c r="J13" s="104"/>
      <c r="K13" s="81">
        <v>0</v>
      </c>
      <c r="L13" s="82">
        <f t="shared" si="1"/>
        <v>0</v>
      </c>
    </row>
    <row r="14" spans="1:12" s="53" customFormat="1">
      <c r="A14" s="75"/>
      <c r="B14" s="70"/>
      <c r="C14" s="70"/>
      <c r="D14" s="76"/>
      <c r="E14" s="76"/>
      <c r="F14" s="77"/>
      <c r="G14" s="78"/>
      <c r="H14" s="79"/>
      <c r="I14" s="80">
        <f t="shared" si="0"/>
        <v>0</v>
      </c>
      <c r="J14" s="104"/>
      <c r="K14" s="81">
        <v>0</v>
      </c>
      <c r="L14" s="82">
        <f t="shared" si="1"/>
        <v>0</v>
      </c>
    </row>
    <row r="15" spans="1:12" s="53" customFormat="1">
      <c r="A15" s="75"/>
      <c r="B15" s="70"/>
      <c r="C15" s="70"/>
      <c r="D15" s="76"/>
      <c r="E15" s="76"/>
      <c r="F15" s="77"/>
      <c r="G15" s="78"/>
      <c r="H15" s="79"/>
      <c r="I15" s="80">
        <f t="shared" si="0"/>
        <v>0</v>
      </c>
      <c r="J15" s="104"/>
      <c r="K15" s="81">
        <v>0</v>
      </c>
      <c r="L15" s="82">
        <f t="shared" si="1"/>
        <v>0</v>
      </c>
    </row>
    <row r="16" spans="1:12" s="53" customFormat="1">
      <c r="A16" s="106" t="s">
        <v>181</v>
      </c>
      <c r="D16" s="76"/>
      <c r="E16" s="76"/>
      <c r="F16" s="77"/>
      <c r="G16" s="78"/>
      <c r="H16" s="79"/>
      <c r="I16" s="80">
        <f t="shared" si="0"/>
        <v>0</v>
      </c>
      <c r="J16" s="104"/>
      <c r="K16" s="81">
        <v>0</v>
      </c>
      <c r="L16" s="82">
        <f t="shared" si="1"/>
        <v>0</v>
      </c>
    </row>
    <row r="17" spans="1:12" s="53" customFormat="1">
      <c r="A17" s="75"/>
      <c r="B17" s="70"/>
      <c r="C17" s="106" t="s">
        <v>180</v>
      </c>
      <c r="D17" s="76"/>
      <c r="E17" s="76"/>
      <c r="F17" s="77"/>
      <c r="G17" s="78"/>
      <c r="H17" s="79"/>
      <c r="I17" s="80">
        <f t="shared" si="0"/>
        <v>0</v>
      </c>
      <c r="J17" s="104"/>
      <c r="K17" s="81">
        <v>0</v>
      </c>
      <c r="L17" s="82">
        <f t="shared" si="1"/>
        <v>0</v>
      </c>
    </row>
    <row r="18" spans="1:12" s="53" customFormat="1">
      <c r="A18" s="75"/>
      <c r="B18" s="70"/>
      <c r="C18" s="70"/>
      <c r="D18" s="76"/>
      <c r="E18" s="76"/>
      <c r="F18" s="77"/>
      <c r="G18" s="78"/>
      <c r="H18" s="79"/>
      <c r="I18" s="80">
        <f t="shared" si="0"/>
        <v>0</v>
      </c>
      <c r="J18" s="104"/>
      <c r="K18" s="81">
        <v>0</v>
      </c>
      <c r="L18" s="82">
        <f t="shared" si="1"/>
        <v>0</v>
      </c>
    </row>
    <row r="19" spans="1:12" s="53" customFormat="1">
      <c r="A19" s="75"/>
      <c r="B19" s="70"/>
      <c r="C19" s="70"/>
      <c r="D19" s="76"/>
      <c r="E19" s="76"/>
      <c r="F19" s="77"/>
      <c r="G19" s="78"/>
      <c r="H19" s="79"/>
      <c r="I19" s="80">
        <f t="shared" si="0"/>
        <v>0</v>
      </c>
      <c r="J19" s="104"/>
      <c r="K19" s="81">
        <v>0</v>
      </c>
      <c r="L19" s="82">
        <f t="shared" si="1"/>
        <v>0</v>
      </c>
    </row>
    <row r="20" spans="1:12" s="53" customFormat="1">
      <c r="A20" s="75"/>
      <c r="B20" s="70"/>
      <c r="C20" s="70"/>
      <c r="D20" s="76"/>
      <c r="E20" s="76"/>
      <c r="F20" s="77"/>
      <c r="G20" s="78"/>
      <c r="H20" s="79"/>
      <c r="I20" s="80">
        <f t="shared" si="0"/>
        <v>0</v>
      </c>
      <c r="J20" s="104"/>
      <c r="K20" s="81">
        <v>0</v>
      </c>
      <c r="L20" s="82">
        <f t="shared" si="1"/>
        <v>0</v>
      </c>
    </row>
    <row r="21" spans="1:12" s="53" customFormat="1">
      <c r="A21" s="75"/>
      <c r="B21" s="70"/>
      <c r="C21" s="70"/>
      <c r="D21" s="76"/>
      <c r="E21" s="76"/>
      <c r="F21" s="77"/>
      <c r="G21" s="78"/>
      <c r="H21" s="79"/>
      <c r="I21" s="80">
        <f t="shared" si="0"/>
        <v>0</v>
      </c>
      <c r="J21" s="104"/>
      <c r="K21" s="81">
        <v>0</v>
      </c>
      <c r="L21" s="82">
        <f t="shared" si="1"/>
        <v>0</v>
      </c>
    </row>
    <row r="22" spans="1:12" s="53" customFormat="1">
      <c r="A22" s="75"/>
      <c r="B22" s="70"/>
      <c r="C22" s="70"/>
      <c r="D22" s="76"/>
      <c r="E22" s="76"/>
      <c r="F22" s="77"/>
      <c r="G22" s="78"/>
      <c r="H22" s="79"/>
      <c r="I22" s="80">
        <f t="shared" si="0"/>
        <v>0</v>
      </c>
      <c r="J22" s="104"/>
      <c r="K22" s="81">
        <v>0</v>
      </c>
      <c r="L22" s="82">
        <f t="shared" si="1"/>
        <v>0</v>
      </c>
    </row>
    <row r="23" spans="1:12" s="53" customFormat="1">
      <c r="A23" s="75"/>
      <c r="B23" s="70"/>
      <c r="C23" s="70"/>
      <c r="D23" s="76"/>
      <c r="E23" s="76"/>
      <c r="F23" s="77"/>
      <c r="G23" s="78"/>
      <c r="H23" s="79"/>
      <c r="I23" s="80">
        <f t="shared" si="0"/>
        <v>0</v>
      </c>
      <c r="J23" s="104"/>
      <c r="K23" s="81">
        <v>0</v>
      </c>
      <c r="L23" s="82">
        <f t="shared" si="1"/>
        <v>0</v>
      </c>
    </row>
    <row r="24" spans="1:12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0"/>
        <v>0</v>
      </c>
      <c r="J24" s="104"/>
      <c r="K24" s="81">
        <v>0</v>
      </c>
      <c r="L24" s="82">
        <f t="shared" si="1"/>
        <v>0</v>
      </c>
    </row>
    <row r="25" spans="1:12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0"/>
        <v>0</v>
      </c>
      <c r="J25" s="105"/>
      <c r="K25" s="81">
        <v>0</v>
      </c>
      <c r="L25" s="82">
        <f t="shared" si="1"/>
        <v>0</v>
      </c>
    </row>
    <row r="26" spans="1:12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0"/>
        <v>0</v>
      </c>
      <c r="J26" s="105"/>
      <c r="K26" s="81">
        <v>0</v>
      </c>
      <c r="L26" s="82">
        <f t="shared" si="1"/>
        <v>0</v>
      </c>
    </row>
    <row r="27" spans="1:12">
      <c r="A27" s="75"/>
      <c r="B27" s="70"/>
      <c r="C27" s="70"/>
      <c r="D27" s="76"/>
      <c r="E27" s="76"/>
      <c r="F27" s="77"/>
      <c r="G27" s="78"/>
      <c r="H27" s="79"/>
      <c r="I27" s="80">
        <f t="shared" si="0"/>
        <v>0</v>
      </c>
      <c r="J27" s="103"/>
      <c r="K27" s="81">
        <v>0</v>
      </c>
      <c r="L27" s="82">
        <f t="shared" si="1"/>
        <v>0</v>
      </c>
    </row>
    <row r="28" spans="1:12" ht="15.75">
      <c r="A28" s="19"/>
      <c r="B28" s="12"/>
      <c r="C28" s="12"/>
      <c r="D28" s="13" t="s">
        <v>26</v>
      </c>
      <c r="E28" s="12"/>
      <c r="F28" s="13" t="s">
        <v>11</v>
      </c>
      <c r="G28" s="99">
        <f>SUM(G12:G27)</f>
        <v>12000</v>
      </c>
      <c r="H28" s="99">
        <f>SUM(H12:H27)</f>
        <v>25000</v>
      </c>
      <c r="I28" s="99">
        <f>SUM(I12:I27)</f>
        <v>37000</v>
      </c>
      <c r="J28" s="13" t="s">
        <v>21</v>
      </c>
      <c r="K28" s="99">
        <f>SUM(K12:K27)</f>
        <v>100000</v>
      </c>
      <c r="L28" s="99">
        <f>SUM(L12:L27)</f>
        <v>137000</v>
      </c>
    </row>
    <row r="29" spans="1:12">
      <c r="I29" s="20"/>
      <c r="K29" s="20"/>
    </row>
    <row r="32" spans="1:12" ht="15.75">
      <c r="A32" s="14"/>
      <c r="B32" s="15"/>
      <c r="C32" s="15"/>
      <c r="D32" s="65" t="s">
        <v>28</v>
      </c>
      <c r="E32" s="15"/>
      <c r="F32" s="16"/>
      <c r="G32" s="7" t="s">
        <v>20</v>
      </c>
      <c r="H32" s="7"/>
      <c r="I32" s="21"/>
      <c r="J32" s="7" t="s">
        <v>22</v>
      </c>
      <c r="K32" s="8"/>
      <c r="L32" s="34" t="s">
        <v>1</v>
      </c>
    </row>
    <row r="33" spans="1:12">
      <c r="A33" s="31"/>
      <c r="B33" s="31"/>
      <c r="C33" s="31"/>
      <c r="D33" s="23"/>
      <c r="E33" s="31"/>
      <c r="F33" s="29"/>
      <c r="G33" s="23"/>
      <c r="H33" s="23"/>
      <c r="I33" s="26"/>
      <c r="J33" s="30"/>
      <c r="K33" s="27" t="s">
        <v>7</v>
      </c>
      <c r="L33" s="35"/>
    </row>
    <row r="34" spans="1:12" ht="24">
      <c r="A34" s="37" t="s">
        <v>2</v>
      </c>
      <c r="B34" s="38" t="s">
        <v>3</v>
      </c>
      <c r="C34" s="37" t="s">
        <v>4</v>
      </c>
      <c r="D34" s="40" t="s">
        <v>5</v>
      </c>
      <c r="E34" s="56" t="s">
        <v>6</v>
      </c>
      <c r="F34" s="39" t="s">
        <v>8</v>
      </c>
      <c r="G34" s="40" t="s">
        <v>18</v>
      </c>
      <c r="H34" s="40" t="s">
        <v>19</v>
      </c>
      <c r="I34" s="60" t="s">
        <v>12</v>
      </c>
      <c r="J34" s="41" t="s">
        <v>13</v>
      </c>
      <c r="K34" s="42"/>
      <c r="L34" s="43"/>
    </row>
    <row r="35" spans="1:12">
      <c r="A35" s="44">
        <v>7</v>
      </c>
      <c r="B35" s="45"/>
      <c r="C35" s="45"/>
      <c r="D35" s="46"/>
      <c r="E35" s="46"/>
      <c r="F35" s="47"/>
      <c r="G35" s="57"/>
      <c r="H35" s="64"/>
      <c r="I35" s="58">
        <f>G35+H35</f>
        <v>0</v>
      </c>
      <c r="J35" s="45"/>
      <c r="K35" s="62">
        <v>0</v>
      </c>
      <c r="L35" s="59">
        <f>I35+K35</f>
        <v>0</v>
      </c>
    </row>
    <row r="36" spans="1:12">
      <c r="A36" s="49"/>
      <c r="B36" s="50"/>
      <c r="C36" s="50"/>
      <c r="D36" s="51"/>
      <c r="E36" s="51"/>
      <c r="F36" s="52"/>
      <c r="G36" s="57"/>
      <c r="H36" s="64"/>
      <c r="I36" s="58">
        <f>G36+H36</f>
        <v>0</v>
      </c>
      <c r="J36" s="50"/>
      <c r="K36" s="62">
        <v>0</v>
      </c>
      <c r="L36" s="59">
        <f>I36+K36</f>
        <v>0</v>
      </c>
    </row>
    <row r="37" spans="1:12">
      <c r="A37" s="49"/>
      <c r="B37" s="50"/>
      <c r="C37" s="50"/>
      <c r="D37" s="51"/>
      <c r="E37" s="51"/>
      <c r="F37" s="52"/>
      <c r="G37" s="57"/>
      <c r="H37" s="64"/>
      <c r="I37" s="58">
        <f>G37+H37</f>
        <v>0</v>
      </c>
      <c r="J37" s="50"/>
      <c r="K37" s="62">
        <v>0</v>
      </c>
      <c r="L37" s="59">
        <f>I37+K37</f>
        <v>0</v>
      </c>
    </row>
    <row r="38" spans="1:12" ht="15.75">
      <c r="A38" s="19"/>
      <c r="B38" s="12"/>
      <c r="C38" s="12"/>
      <c r="D38" s="13" t="s">
        <v>26</v>
      </c>
      <c r="E38" s="12"/>
      <c r="F38" s="13" t="s">
        <v>11</v>
      </c>
      <c r="G38" s="63">
        <f>SUM(G35:G37)</f>
        <v>0</v>
      </c>
      <c r="H38" s="63">
        <f>SUM(H35:H37)</f>
        <v>0</v>
      </c>
      <c r="I38" s="63">
        <f>SUM(I35:I37)</f>
        <v>0</v>
      </c>
      <c r="J38" s="13" t="s">
        <v>21</v>
      </c>
      <c r="K38" s="63">
        <f>SUM(K35:K37)</f>
        <v>0</v>
      </c>
      <c r="L38" s="63">
        <f>SUM(L35:L37)</f>
        <v>0</v>
      </c>
    </row>
  </sheetData>
  <phoneticPr fontId="0" type="noConversion"/>
  <hyperlinks>
    <hyperlink ref="C6" r:id="rId1"/>
  </hyperlinks>
  <pageMargins left="0.75" right="0.75" top="1" bottom="1" header="0.5" footer="0.5"/>
  <pageSetup scale="68" orientation="landscape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5" zoomScaleNormal="75" workbookViewId="0">
      <selection activeCell="P39" sqref="P39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13.140625" bestFit="1" customWidth="1"/>
    <col min="6" max="6" width="16.57031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425781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183</v>
      </c>
      <c r="D5" s="5"/>
      <c r="E5" s="11" t="s">
        <v>0</v>
      </c>
      <c r="F5" s="135">
        <v>40764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55" t="s">
        <v>41</v>
      </c>
      <c r="B6" s="83"/>
      <c r="C6" s="101" t="s">
        <v>167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34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  <c r="M9" s="14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  <c r="M11" s="142"/>
    </row>
    <row r="12" spans="1:13">
      <c r="A12" s="70">
        <v>5</v>
      </c>
      <c r="B12" s="70" t="s">
        <v>168</v>
      </c>
      <c r="C12" s="70" t="s">
        <v>205</v>
      </c>
      <c r="D12" s="74">
        <v>8.1</v>
      </c>
      <c r="E12" s="74">
        <v>8.1</v>
      </c>
      <c r="F12" s="77" t="s">
        <v>169</v>
      </c>
      <c r="G12" s="109">
        <v>0</v>
      </c>
      <c r="H12" s="110">
        <v>2500</v>
      </c>
      <c r="I12" s="80">
        <f t="shared" ref="I12:I14" si="0">G12+H12</f>
        <v>2500</v>
      </c>
      <c r="J12" s="70" t="s">
        <v>322</v>
      </c>
      <c r="K12" s="113">
        <v>53100</v>
      </c>
      <c r="L12" s="82">
        <f t="shared" ref="L12" si="1">I12+K12</f>
        <v>55600</v>
      </c>
      <c r="M12" s="133"/>
    </row>
    <row r="13" spans="1:13" s="53" customFormat="1">
      <c r="A13" s="70">
        <v>5</v>
      </c>
      <c r="B13" s="70" t="s">
        <v>168</v>
      </c>
      <c r="C13" s="70" t="s">
        <v>170</v>
      </c>
      <c r="D13" s="76">
        <v>10.45</v>
      </c>
      <c r="E13" s="76">
        <v>10.45</v>
      </c>
      <c r="F13" s="77" t="s">
        <v>171</v>
      </c>
      <c r="G13" s="109">
        <v>0</v>
      </c>
      <c r="H13" s="187">
        <v>45200</v>
      </c>
      <c r="I13" s="181">
        <f t="shared" si="0"/>
        <v>45200</v>
      </c>
      <c r="J13" s="70" t="s">
        <v>323</v>
      </c>
      <c r="K13" s="109">
        <v>0</v>
      </c>
      <c r="L13" s="190">
        <f t="shared" ref="L13:L27" si="2">I13+K13</f>
        <v>45200</v>
      </c>
      <c r="M13" s="148"/>
    </row>
    <row r="14" spans="1:13" s="53" customFormat="1">
      <c r="A14" s="70">
        <v>5</v>
      </c>
      <c r="B14" s="70" t="s">
        <v>168</v>
      </c>
      <c r="C14" s="70" t="s">
        <v>172</v>
      </c>
      <c r="D14" s="76"/>
      <c r="E14" s="76"/>
      <c r="F14" s="77" t="s">
        <v>173</v>
      </c>
      <c r="G14" s="109">
        <v>0</v>
      </c>
      <c r="H14" s="110">
        <v>2500</v>
      </c>
      <c r="I14" s="80">
        <f t="shared" si="0"/>
        <v>2500</v>
      </c>
      <c r="J14" s="70" t="s">
        <v>324</v>
      </c>
      <c r="K14" s="113">
        <v>125300</v>
      </c>
      <c r="L14" s="82">
        <f t="shared" si="2"/>
        <v>127800</v>
      </c>
      <c r="M14" s="148"/>
    </row>
    <row r="15" spans="1:13" s="53" customFormat="1">
      <c r="A15" s="70"/>
      <c r="B15" s="70"/>
      <c r="C15" s="70"/>
      <c r="D15" s="76"/>
      <c r="E15" s="76"/>
      <c r="F15" s="77"/>
      <c r="G15" s="78"/>
      <c r="H15" s="79"/>
      <c r="I15" s="80">
        <f t="shared" ref="I15:I27" si="3">G15+H15</f>
        <v>0</v>
      </c>
      <c r="J15" s="136"/>
      <c r="K15" s="81">
        <v>0</v>
      </c>
      <c r="L15" s="82">
        <f t="shared" si="2"/>
        <v>0</v>
      </c>
      <c r="M15" s="148"/>
    </row>
    <row r="16" spans="1:13" s="53" customFormat="1">
      <c r="A16" s="70"/>
      <c r="B16" s="70"/>
      <c r="C16" s="70"/>
      <c r="D16" s="76"/>
      <c r="E16" s="76"/>
      <c r="F16" s="77"/>
      <c r="G16" s="78"/>
      <c r="H16" s="79"/>
      <c r="I16" s="80">
        <f t="shared" si="3"/>
        <v>0</v>
      </c>
      <c r="J16" s="136"/>
      <c r="K16" s="81">
        <v>0</v>
      </c>
      <c r="L16" s="82">
        <f t="shared" si="2"/>
        <v>0</v>
      </c>
      <c r="M16" s="148"/>
    </row>
    <row r="17" spans="1:13" s="53" customFormat="1">
      <c r="A17" s="70"/>
      <c r="B17" s="70"/>
      <c r="C17" s="70"/>
      <c r="D17" s="76"/>
      <c r="E17" s="76"/>
      <c r="F17" s="77"/>
      <c r="G17" s="78"/>
      <c r="H17" s="79"/>
      <c r="I17" s="80">
        <f t="shared" si="3"/>
        <v>0</v>
      </c>
      <c r="J17" s="136"/>
      <c r="K17" s="81">
        <v>0</v>
      </c>
      <c r="L17" s="82">
        <f t="shared" si="2"/>
        <v>0</v>
      </c>
      <c r="M17" s="148"/>
    </row>
    <row r="18" spans="1:13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3"/>
        <v>0</v>
      </c>
      <c r="J18" s="136"/>
      <c r="K18" s="81">
        <v>0</v>
      </c>
      <c r="L18" s="82">
        <f t="shared" si="2"/>
        <v>0</v>
      </c>
      <c r="M18" s="148"/>
    </row>
    <row r="19" spans="1:13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3"/>
        <v>0</v>
      </c>
      <c r="J19" s="136"/>
      <c r="K19" s="81">
        <v>0</v>
      </c>
      <c r="L19" s="82">
        <f t="shared" si="2"/>
        <v>0</v>
      </c>
      <c r="M19" s="148"/>
    </row>
    <row r="20" spans="1:13" s="53" customFormat="1">
      <c r="A20" s="70"/>
      <c r="B20" s="70"/>
      <c r="C20" s="70"/>
      <c r="D20" s="76"/>
      <c r="E20" s="76"/>
      <c r="F20" s="77"/>
      <c r="G20" s="78"/>
      <c r="H20" s="79"/>
      <c r="I20" s="80">
        <f t="shared" si="3"/>
        <v>0</v>
      </c>
      <c r="J20" s="136"/>
      <c r="K20" s="81">
        <v>0</v>
      </c>
      <c r="L20" s="82">
        <f t="shared" si="2"/>
        <v>0</v>
      </c>
      <c r="M20" s="148"/>
    </row>
    <row r="21" spans="1:13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3"/>
        <v>0</v>
      </c>
      <c r="J21" s="136"/>
      <c r="K21" s="81">
        <v>0</v>
      </c>
      <c r="L21" s="82">
        <f t="shared" si="2"/>
        <v>0</v>
      </c>
      <c r="M21" s="148"/>
    </row>
    <row r="22" spans="1:13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3"/>
        <v>0</v>
      </c>
      <c r="J22" s="136"/>
      <c r="K22" s="81">
        <v>0</v>
      </c>
      <c r="L22" s="82">
        <f t="shared" si="2"/>
        <v>0</v>
      </c>
      <c r="M22" s="148"/>
    </row>
    <row r="23" spans="1:13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3"/>
        <v>0</v>
      </c>
      <c r="J23" s="136"/>
      <c r="K23" s="81">
        <v>0</v>
      </c>
      <c r="L23" s="82">
        <f t="shared" si="2"/>
        <v>0</v>
      </c>
      <c r="M23" s="148"/>
    </row>
    <row r="24" spans="1:13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3"/>
        <v>0</v>
      </c>
      <c r="J24" s="136"/>
      <c r="K24" s="81">
        <v>0</v>
      </c>
      <c r="L24" s="82">
        <f t="shared" si="2"/>
        <v>0</v>
      </c>
      <c r="M24" s="148"/>
    </row>
    <row r="25" spans="1:13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3"/>
        <v>0</v>
      </c>
      <c r="J25" s="70"/>
      <c r="K25" s="81">
        <v>0</v>
      </c>
      <c r="L25" s="82">
        <f t="shared" si="2"/>
        <v>0</v>
      </c>
      <c r="M25" s="143"/>
    </row>
    <row r="26" spans="1:13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3"/>
        <v>0</v>
      </c>
      <c r="J26" s="70"/>
      <c r="K26" s="81">
        <v>0</v>
      </c>
      <c r="L26" s="82">
        <f t="shared" si="2"/>
        <v>0</v>
      </c>
      <c r="M26" s="143"/>
    </row>
    <row r="27" spans="1:13">
      <c r="A27" s="75"/>
      <c r="B27" s="70"/>
      <c r="C27" s="70"/>
      <c r="D27" s="76"/>
      <c r="E27" s="76"/>
      <c r="F27" s="77"/>
      <c r="G27" s="78"/>
      <c r="H27" s="79"/>
      <c r="I27" s="80">
        <f t="shared" si="3"/>
        <v>0</v>
      </c>
      <c r="J27" s="73"/>
      <c r="K27" s="81">
        <v>0</v>
      </c>
      <c r="L27" s="82">
        <f t="shared" si="2"/>
        <v>0</v>
      </c>
      <c r="M27" s="133"/>
    </row>
    <row r="28" spans="1:13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0</v>
      </c>
      <c r="H28" s="137">
        <f>SUM(H12:H27)</f>
        <v>50200</v>
      </c>
      <c r="I28" s="137">
        <f>SUM(I12:I27)</f>
        <v>50200</v>
      </c>
      <c r="J28" s="13" t="s">
        <v>21</v>
      </c>
      <c r="K28" s="137">
        <f>SUM(K12:K27)</f>
        <v>178400</v>
      </c>
      <c r="L28" s="154">
        <f>SUM(L12:L27)</f>
        <v>228600</v>
      </c>
      <c r="M28" s="154">
        <f>SUM(M12:M27)</f>
        <v>0</v>
      </c>
    </row>
    <row r="29" spans="1:13">
      <c r="I29" s="20"/>
      <c r="K29" s="20"/>
    </row>
    <row r="30" spans="1:13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</sheetData>
  <pageMargins left="0.75" right="0.75" top="1" bottom="1" header="0.5" footer="0.5"/>
  <pageSetup scale="78" orientation="landscape" r:id="rId1"/>
  <headerFooter alignWithMargins="0">
    <oddFooter>&amp;C&amp;D &amp;T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5" zoomScaleNormal="75" workbookViewId="0">
      <selection activeCell="N25" sqref="N25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11.28515625" customWidth="1"/>
    <col min="6" max="6" width="18.710937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425781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72</v>
      </c>
      <c r="D5" s="5"/>
      <c r="E5" s="11" t="s">
        <v>0</v>
      </c>
      <c r="F5" s="135">
        <v>40736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55" t="s">
        <v>41</v>
      </c>
      <c r="B6" s="83"/>
      <c r="C6" s="101" t="s">
        <v>166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34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  <c r="M9" s="14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  <c r="M11" s="142"/>
    </row>
    <row r="12" spans="1:13">
      <c r="A12" s="70">
        <v>5</v>
      </c>
      <c r="B12" s="70" t="s">
        <v>81</v>
      </c>
      <c r="C12" s="70" t="s">
        <v>73</v>
      </c>
      <c r="D12" s="74"/>
      <c r="E12" s="74"/>
      <c r="F12" s="77" t="s">
        <v>319</v>
      </c>
      <c r="G12" s="169">
        <v>9000</v>
      </c>
      <c r="H12" s="187">
        <v>119400</v>
      </c>
      <c r="I12" s="188">
        <v>128400</v>
      </c>
      <c r="J12" s="70" t="s">
        <v>318</v>
      </c>
      <c r="K12" s="81" t="s">
        <v>74</v>
      </c>
      <c r="L12" s="189">
        <v>128400</v>
      </c>
      <c r="M12" s="133"/>
    </row>
    <row r="13" spans="1:13" s="53" customFormat="1">
      <c r="A13" s="70"/>
      <c r="B13" s="70"/>
      <c r="C13" s="70"/>
      <c r="D13" s="76"/>
      <c r="E13" s="76"/>
      <c r="F13" s="77"/>
      <c r="G13" s="78"/>
      <c r="H13" s="79"/>
      <c r="I13" s="80">
        <f t="shared" ref="I13:I27" si="0">G13+H13</f>
        <v>0</v>
      </c>
      <c r="J13" s="136"/>
      <c r="K13" s="81">
        <v>0</v>
      </c>
      <c r="L13" s="82">
        <f t="shared" ref="L13:L27" si="1">I13+K13</f>
        <v>0</v>
      </c>
      <c r="M13" s="148"/>
    </row>
    <row r="14" spans="1:13" s="53" customFormat="1">
      <c r="A14" s="70"/>
      <c r="B14" s="70"/>
      <c r="C14" s="70"/>
      <c r="D14" s="76"/>
      <c r="E14" s="76"/>
      <c r="F14" s="77"/>
      <c r="G14" s="78"/>
      <c r="H14" s="79"/>
      <c r="I14" s="80">
        <f t="shared" si="0"/>
        <v>0</v>
      </c>
      <c r="J14" s="136"/>
      <c r="K14" s="81">
        <v>0</v>
      </c>
      <c r="L14" s="82">
        <f t="shared" si="1"/>
        <v>0</v>
      </c>
      <c r="M14" s="148"/>
    </row>
    <row r="15" spans="1:13" s="53" customFormat="1">
      <c r="A15" s="70"/>
      <c r="B15" s="70"/>
      <c r="C15" s="70"/>
      <c r="D15" s="76"/>
      <c r="E15" s="76"/>
      <c r="F15" s="77"/>
      <c r="G15" s="78"/>
      <c r="H15" s="79"/>
      <c r="I15" s="80">
        <f t="shared" si="0"/>
        <v>0</v>
      </c>
      <c r="J15" s="136"/>
      <c r="K15" s="81">
        <v>0</v>
      </c>
      <c r="L15" s="82">
        <f t="shared" si="1"/>
        <v>0</v>
      </c>
      <c r="M15" s="148"/>
    </row>
    <row r="16" spans="1:13" s="53" customFormat="1">
      <c r="A16" s="70"/>
      <c r="B16" s="70"/>
      <c r="C16" s="70"/>
      <c r="D16" s="76"/>
      <c r="E16" s="76"/>
      <c r="F16" s="77"/>
      <c r="G16" s="78"/>
      <c r="H16" s="79"/>
      <c r="I16" s="80">
        <f t="shared" si="0"/>
        <v>0</v>
      </c>
      <c r="J16" s="136"/>
      <c r="K16" s="81">
        <v>0</v>
      </c>
      <c r="L16" s="82">
        <f t="shared" si="1"/>
        <v>0</v>
      </c>
      <c r="M16" s="148"/>
    </row>
    <row r="17" spans="1:13" s="53" customFormat="1">
      <c r="A17" s="70"/>
      <c r="B17" s="70"/>
      <c r="C17" s="70"/>
      <c r="D17" s="76"/>
      <c r="E17" s="76"/>
      <c r="F17" s="77"/>
      <c r="G17" s="78"/>
      <c r="H17" s="79"/>
      <c r="I17" s="80">
        <f t="shared" si="0"/>
        <v>0</v>
      </c>
      <c r="J17" s="136"/>
      <c r="K17" s="81">
        <v>0</v>
      </c>
      <c r="L17" s="82">
        <f t="shared" si="1"/>
        <v>0</v>
      </c>
      <c r="M17" s="148"/>
    </row>
    <row r="18" spans="1:13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0"/>
        <v>0</v>
      </c>
      <c r="J18" s="136"/>
      <c r="K18" s="81">
        <v>0</v>
      </c>
      <c r="L18" s="82">
        <f t="shared" si="1"/>
        <v>0</v>
      </c>
      <c r="M18" s="148"/>
    </row>
    <row r="19" spans="1:13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0"/>
        <v>0</v>
      </c>
      <c r="J19" s="136"/>
      <c r="K19" s="81">
        <v>0</v>
      </c>
      <c r="L19" s="82">
        <f t="shared" si="1"/>
        <v>0</v>
      </c>
      <c r="M19" s="148"/>
    </row>
    <row r="20" spans="1:13" s="53" customFormat="1">
      <c r="A20" s="70"/>
      <c r="B20" s="70"/>
      <c r="C20" s="70"/>
      <c r="D20" s="76"/>
      <c r="E20" s="76"/>
      <c r="F20" s="77"/>
      <c r="G20" s="78"/>
      <c r="H20" s="79"/>
      <c r="I20" s="80">
        <f t="shared" si="0"/>
        <v>0</v>
      </c>
      <c r="J20" s="136"/>
      <c r="K20" s="81">
        <v>0</v>
      </c>
      <c r="L20" s="82">
        <f t="shared" si="1"/>
        <v>0</v>
      </c>
      <c r="M20" s="148"/>
    </row>
    <row r="21" spans="1:13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0"/>
        <v>0</v>
      </c>
      <c r="J21" s="136"/>
      <c r="K21" s="81">
        <v>0</v>
      </c>
      <c r="L21" s="82">
        <f t="shared" si="1"/>
        <v>0</v>
      </c>
      <c r="M21" s="148"/>
    </row>
    <row r="22" spans="1:13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0"/>
        <v>0</v>
      </c>
      <c r="J22" s="136"/>
      <c r="K22" s="81">
        <v>0</v>
      </c>
      <c r="L22" s="82">
        <f t="shared" si="1"/>
        <v>0</v>
      </c>
      <c r="M22" s="148"/>
    </row>
    <row r="23" spans="1:13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0"/>
        <v>0</v>
      </c>
      <c r="J23" s="136"/>
      <c r="K23" s="81">
        <v>0</v>
      </c>
      <c r="L23" s="82">
        <f t="shared" si="1"/>
        <v>0</v>
      </c>
      <c r="M23" s="148"/>
    </row>
    <row r="24" spans="1:13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0"/>
        <v>0</v>
      </c>
      <c r="J24" s="136"/>
      <c r="K24" s="81">
        <v>0</v>
      </c>
      <c r="L24" s="82">
        <f t="shared" si="1"/>
        <v>0</v>
      </c>
      <c r="M24" s="148"/>
    </row>
    <row r="25" spans="1:13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0"/>
        <v>0</v>
      </c>
      <c r="J25" s="70"/>
      <c r="K25" s="81">
        <v>0</v>
      </c>
      <c r="L25" s="82">
        <f t="shared" si="1"/>
        <v>0</v>
      </c>
      <c r="M25" s="143"/>
    </row>
    <row r="26" spans="1:13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0"/>
        <v>0</v>
      </c>
      <c r="J26" s="70"/>
      <c r="K26" s="81">
        <v>0</v>
      </c>
      <c r="L26" s="82">
        <f t="shared" si="1"/>
        <v>0</v>
      </c>
      <c r="M26" s="143"/>
    </row>
    <row r="27" spans="1:13">
      <c r="A27" s="75"/>
      <c r="B27" s="70"/>
      <c r="C27" s="70"/>
      <c r="D27" s="76"/>
      <c r="E27" s="76"/>
      <c r="F27" s="77"/>
      <c r="G27" s="78"/>
      <c r="H27" s="79"/>
      <c r="I27" s="80">
        <f t="shared" si="0"/>
        <v>0</v>
      </c>
      <c r="J27" s="73"/>
      <c r="K27" s="81">
        <v>0</v>
      </c>
      <c r="L27" s="82">
        <f t="shared" si="1"/>
        <v>0</v>
      </c>
      <c r="M27" s="133"/>
    </row>
    <row r="28" spans="1:13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9000</v>
      </c>
      <c r="H28" s="137">
        <f>SUM(H12:H27)</f>
        <v>119400</v>
      </c>
      <c r="I28" s="137">
        <f>SUM(I12:I27)</f>
        <v>128400</v>
      </c>
      <c r="J28" s="13" t="s">
        <v>21</v>
      </c>
      <c r="K28" s="137">
        <f>SUM(K12:K27)</f>
        <v>0</v>
      </c>
      <c r="L28" s="137">
        <f>SUM(L12:L27)</f>
        <v>128400</v>
      </c>
      <c r="M28" s="137">
        <f>SUM(M12:M27)</f>
        <v>0</v>
      </c>
    </row>
    <row r="29" spans="1:13">
      <c r="I29" s="20"/>
      <c r="K29" s="20"/>
    </row>
    <row r="30" spans="1:13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</sheetData>
  <pageMargins left="0.75" right="0.75" top="1" bottom="1" header="0.5" footer="0.5"/>
  <pageSetup scale="71" orientation="landscape" r:id="rId1"/>
  <headerFooter alignWithMargins="0">
    <oddFooter>&amp;C&amp;D &amp;T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5" zoomScaleNormal="75" workbookViewId="0">
      <selection activeCell="K12" sqref="K12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12.42578125" customWidth="1"/>
    <col min="6" max="6" width="18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425781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206</v>
      </c>
      <c r="D5" s="5"/>
      <c r="E5" s="11" t="s">
        <v>0</v>
      </c>
      <c r="F5" s="135">
        <v>40763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55" t="s">
        <v>34</v>
      </c>
      <c r="B6" s="83"/>
      <c r="C6" s="101" t="s">
        <v>207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208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191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  <c r="M9" s="3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219</v>
      </c>
      <c r="H11" s="40" t="s">
        <v>218</v>
      </c>
      <c r="I11" s="60" t="s">
        <v>12</v>
      </c>
      <c r="J11" s="150" t="s">
        <v>236</v>
      </c>
      <c r="K11" s="42"/>
      <c r="L11" s="43"/>
      <c r="M11" s="142"/>
    </row>
    <row r="12" spans="1:13" ht="38.25">
      <c r="A12" s="70">
        <v>5</v>
      </c>
      <c r="B12" s="70" t="s">
        <v>209</v>
      </c>
      <c r="C12" s="70" t="s">
        <v>210</v>
      </c>
      <c r="D12" s="91" t="s">
        <v>220</v>
      </c>
      <c r="E12" s="134" t="s">
        <v>221</v>
      </c>
      <c r="F12" s="77" t="s">
        <v>211</v>
      </c>
      <c r="G12" s="169">
        <v>26000</v>
      </c>
      <c r="H12" s="110"/>
      <c r="I12" s="188">
        <v>26000</v>
      </c>
      <c r="J12" s="70" t="s">
        <v>332</v>
      </c>
      <c r="K12" s="170">
        <v>336000</v>
      </c>
      <c r="L12" s="82">
        <f t="shared" ref="L12:L27" si="0">I12+K12</f>
        <v>362000</v>
      </c>
      <c r="M12" s="133"/>
    </row>
    <row r="13" spans="1:13" s="53" customFormat="1">
      <c r="A13" s="70"/>
      <c r="B13" s="70"/>
      <c r="C13" s="70"/>
      <c r="D13" s="76"/>
      <c r="E13" s="76"/>
      <c r="F13" s="77"/>
      <c r="G13" s="78"/>
      <c r="H13" s="79"/>
      <c r="I13" s="80">
        <f t="shared" ref="I13:I27" si="1">G13+H13</f>
        <v>0</v>
      </c>
      <c r="J13" s="70"/>
      <c r="K13" s="81">
        <v>0</v>
      </c>
      <c r="L13" s="82">
        <f t="shared" si="0"/>
        <v>0</v>
      </c>
      <c r="M13" s="148"/>
    </row>
    <row r="14" spans="1:13" s="53" customFormat="1">
      <c r="A14" s="70"/>
      <c r="B14" s="70"/>
      <c r="C14" s="70"/>
      <c r="D14" s="76"/>
      <c r="E14" s="76"/>
      <c r="F14" s="77"/>
      <c r="G14" s="78"/>
      <c r="H14" s="79"/>
      <c r="I14" s="80">
        <f t="shared" si="1"/>
        <v>0</v>
      </c>
      <c r="J14" s="70"/>
      <c r="K14" s="81">
        <v>0</v>
      </c>
      <c r="L14" s="82">
        <f t="shared" si="0"/>
        <v>0</v>
      </c>
      <c r="M14" s="148"/>
    </row>
    <row r="15" spans="1:13" s="53" customFormat="1">
      <c r="A15" s="70"/>
      <c r="B15" s="70"/>
      <c r="C15" s="70"/>
      <c r="D15" s="76"/>
      <c r="E15" s="76"/>
      <c r="F15" s="77"/>
      <c r="G15" s="78"/>
      <c r="H15" s="79"/>
      <c r="I15" s="80">
        <f t="shared" si="1"/>
        <v>0</v>
      </c>
      <c r="J15" s="70"/>
      <c r="K15" s="81">
        <v>0</v>
      </c>
      <c r="L15" s="82">
        <f t="shared" si="0"/>
        <v>0</v>
      </c>
      <c r="M15" s="148"/>
    </row>
    <row r="16" spans="1:13" s="53" customFormat="1">
      <c r="A16" s="70"/>
      <c r="B16" s="70"/>
      <c r="C16" s="70"/>
      <c r="D16" s="76"/>
      <c r="E16" s="76"/>
      <c r="F16" s="77"/>
      <c r="G16" s="78"/>
      <c r="H16" s="79"/>
      <c r="I16" s="80">
        <f t="shared" si="1"/>
        <v>0</v>
      </c>
      <c r="J16" s="70"/>
      <c r="K16" s="81">
        <v>0</v>
      </c>
      <c r="L16" s="82">
        <f t="shared" si="0"/>
        <v>0</v>
      </c>
      <c r="M16" s="148"/>
    </row>
    <row r="17" spans="1:13" s="53" customFormat="1">
      <c r="A17" s="70"/>
      <c r="B17" s="70"/>
      <c r="C17" s="70"/>
      <c r="D17" s="76"/>
      <c r="E17" s="76"/>
      <c r="F17" s="77"/>
      <c r="G17" s="78"/>
      <c r="H17" s="79"/>
      <c r="I17" s="80">
        <f t="shared" si="1"/>
        <v>0</v>
      </c>
      <c r="J17" s="70"/>
      <c r="K17" s="81">
        <v>0</v>
      </c>
      <c r="L17" s="82">
        <f t="shared" si="0"/>
        <v>0</v>
      </c>
      <c r="M17" s="148"/>
    </row>
    <row r="18" spans="1:13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1"/>
        <v>0</v>
      </c>
      <c r="J18" s="70"/>
      <c r="K18" s="81">
        <v>0</v>
      </c>
      <c r="L18" s="82">
        <f t="shared" si="0"/>
        <v>0</v>
      </c>
      <c r="M18" s="148"/>
    </row>
    <row r="19" spans="1:13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1"/>
        <v>0</v>
      </c>
      <c r="J19" s="70"/>
      <c r="K19" s="81">
        <v>0</v>
      </c>
      <c r="L19" s="82">
        <f t="shared" si="0"/>
        <v>0</v>
      </c>
      <c r="M19" s="148"/>
    </row>
    <row r="20" spans="1:13" s="53" customFormat="1">
      <c r="A20" s="70"/>
      <c r="B20" s="70"/>
      <c r="C20" s="70"/>
      <c r="D20" s="76"/>
      <c r="E20" s="76"/>
      <c r="F20" s="77"/>
      <c r="G20" s="78"/>
      <c r="H20" s="79"/>
      <c r="I20" s="80">
        <f t="shared" si="1"/>
        <v>0</v>
      </c>
      <c r="J20" s="70"/>
      <c r="K20" s="81">
        <v>0</v>
      </c>
      <c r="L20" s="82">
        <f t="shared" si="0"/>
        <v>0</v>
      </c>
      <c r="M20" s="148"/>
    </row>
    <row r="21" spans="1:13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1"/>
        <v>0</v>
      </c>
      <c r="J21" s="70"/>
      <c r="K21" s="81">
        <v>0</v>
      </c>
      <c r="L21" s="82">
        <f t="shared" si="0"/>
        <v>0</v>
      </c>
      <c r="M21" s="148"/>
    </row>
    <row r="22" spans="1:13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1"/>
        <v>0</v>
      </c>
      <c r="J22" s="70"/>
      <c r="K22" s="81">
        <v>0</v>
      </c>
      <c r="L22" s="82">
        <f t="shared" si="0"/>
        <v>0</v>
      </c>
      <c r="M22" s="148"/>
    </row>
    <row r="23" spans="1:13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1"/>
        <v>0</v>
      </c>
      <c r="J23" s="70"/>
      <c r="K23" s="81">
        <v>0</v>
      </c>
      <c r="L23" s="82">
        <f t="shared" si="0"/>
        <v>0</v>
      </c>
      <c r="M23" s="148"/>
    </row>
    <row r="24" spans="1:13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1"/>
        <v>0</v>
      </c>
      <c r="J24" s="70"/>
      <c r="K24" s="81">
        <v>0</v>
      </c>
      <c r="L24" s="82">
        <f t="shared" si="0"/>
        <v>0</v>
      </c>
      <c r="M24" s="148"/>
    </row>
    <row r="25" spans="1:13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1"/>
        <v>0</v>
      </c>
      <c r="J25" s="136"/>
      <c r="K25" s="81">
        <v>0</v>
      </c>
      <c r="L25" s="82">
        <f t="shared" si="0"/>
        <v>0</v>
      </c>
      <c r="M25" s="143"/>
    </row>
    <row r="26" spans="1:13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1"/>
        <v>0</v>
      </c>
      <c r="J26" s="136"/>
      <c r="K26" s="81">
        <v>0</v>
      </c>
      <c r="L26" s="82">
        <f t="shared" si="0"/>
        <v>0</v>
      </c>
      <c r="M26" s="143"/>
    </row>
    <row r="27" spans="1:13">
      <c r="A27" s="75"/>
      <c r="B27" s="70"/>
      <c r="C27" s="70"/>
      <c r="D27" s="76"/>
      <c r="E27" s="76"/>
      <c r="F27" s="77"/>
      <c r="G27" s="78"/>
      <c r="H27" s="79"/>
      <c r="I27" s="80">
        <f t="shared" si="1"/>
        <v>0</v>
      </c>
      <c r="J27" s="73"/>
      <c r="K27" s="81">
        <v>0</v>
      </c>
      <c r="L27" s="82">
        <f t="shared" si="0"/>
        <v>0</v>
      </c>
      <c r="M27" s="133"/>
    </row>
    <row r="28" spans="1:13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26000</v>
      </c>
      <c r="H28" s="137">
        <f>SUM(H12:H27)</f>
        <v>0</v>
      </c>
      <c r="I28" s="137">
        <f>SUM(I12:I27)</f>
        <v>26000</v>
      </c>
      <c r="J28" s="13" t="s">
        <v>21</v>
      </c>
      <c r="K28" s="137">
        <f>SUM(K12:K27)</f>
        <v>336000</v>
      </c>
      <c r="L28" s="129">
        <f>SUM(L12:L27)</f>
        <v>362000</v>
      </c>
      <c r="M28" s="129">
        <f>SUM(M12:M27)</f>
        <v>0</v>
      </c>
    </row>
    <row r="29" spans="1:13">
      <c r="I29" s="20"/>
      <c r="K29" s="20"/>
    </row>
    <row r="30" spans="1:13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</sheetData>
  <pageMargins left="0.75" right="0.75" top="1" bottom="1" header="0.5" footer="0.5"/>
  <pageSetup scale="71" orientation="landscape" r:id="rId1"/>
  <headerFooter alignWithMargins="0">
    <oddFooter>&amp;C&amp;D &amp;T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view="pageLayout" zoomScaleNormal="75" workbookViewId="0">
      <selection activeCell="A5" sqref="A5:B5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7.1406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</cols>
  <sheetData>
    <row r="1" spans="1:12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</row>
    <row r="2" spans="1:12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</row>
    <row r="3" spans="1:12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</row>
    <row r="4" spans="1:12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</row>
    <row r="5" spans="1:12" ht="13.5" thickBot="1">
      <c r="A5" s="126"/>
      <c r="B5" s="125" t="s">
        <v>17</v>
      </c>
      <c r="C5" s="86" t="s">
        <v>75</v>
      </c>
      <c r="D5" s="5"/>
      <c r="E5" s="11" t="s">
        <v>0</v>
      </c>
      <c r="F5" s="135">
        <v>40708</v>
      </c>
      <c r="G5" s="67"/>
      <c r="H5" s="2"/>
      <c r="I5" s="2"/>
      <c r="K5" s="61" t="s">
        <v>30</v>
      </c>
      <c r="L5" s="6"/>
    </row>
    <row r="6" spans="1:12" ht="14.25">
      <c r="A6" s="55" t="s">
        <v>41</v>
      </c>
      <c r="B6" s="83"/>
      <c r="C6" s="101" t="s">
        <v>76</v>
      </c>
      <c r="D6" s="2"/>
      <c r="E6" s="2"/>
      <c r="F6" s="2"/>
      <c r="G6" s="2"/>
      <c r="H6" s="2"/>
      <c r="I6" s="2"/>
      <c r="K6" s="69" t="s">
        <v>31</v>
      </c>
      <c r="L6" s="6"/>
    </row>
    <row r="7" spans="1:12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</row>
    <row r="8" spans="1:12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</row>
    <row r="9" spans="1:12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</row>
    <row r="10" spans="1:12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</row>
    <row r="11" spans="1:12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</row>
    <row r="12" spans="1:12">
      <c r="A12" s="114">
        <v>10</v>
      </c>
      <c r="B12" s="114" t="s">
        <v>66</v>
      </c>
      <c r="C12" s="114" t="s">
        <v>77</v>
      </c>
      <c r="D12" s="115">
        <v>0.74</v>
      </c>
      <c r="E12" s="115">
        <v>1.1000000000000001</v>
      </c>
      <c r="F12" s="116" t="s">
        <v>78</v>
      </c>
      <c r="G12" s="117" t="s">
        <v>74</v>
      </c>
      <c r="H12" s="118" t="s">
        <v>74</v>
      </c>
      <c r="I12" s="119" t="s">
        <v>74</v>
      </c>
      <c r="J12" s="114"/>
      <c r="K12" s="120">
        <v>9274</v>
      </c>
      <c r="L12" s="121">
        <v>9274</v>
      </c>
    </row>
    <row r="13" spans="1:12" s="53" customFormat="1">
      <c r="A13" s="114">
        <v>10</v>
      </c>
      <c r="B13" s="114" t="s">
        <v>66</v>
      </c>
      <c r="C13" s="114" t="s">
        <v>79</v>
      </c>
      <c r="D13" s="115">
        <v>4.09</v>
      </c>
      <c r="E13" s="115">
        <v>4.09</v>
      </c>
      <c r="F13" s="116" t="s">
        <v>80</v>
      </c>
      <c r="G13" s="117" t="s">
        <v>74</v>
      </c>
      <c r="H13" s="118"/>
      <c r="I13" s="119" t="s">
        <v>74</v>
      </c>
      <c r="J13" s="155"/>
      <c r="K13" s="120">
        <v>5400</v>
      </c>
      <c r="L13" s="121">
        <v>5400</v>
      </c>
    </row>
    <row r="14" spans="1:12" s="53" customFormat="1">
      <c r="A14" s="70"/>
      <c r="B14" s="70"/>
      <c r="C14" s="70"/>
      <c r="D14" s="76"/>
      <c r="E14" s="76"/>
      <c r="F14" s="77"/>
      <c r="G14" s="78"/>
      <c r="H14" s="79"/>
      <c r="I14" s="80">
        <f t="shared" ref="I14:I27" si="0">G14+H14</f>
        <v>0</v>
      </c>
      <c r="J14" s="136"/>
      <c r="K14" s="81">
        <v>0</v>
      </c>
      <c r="L14" s="82">
        <f t="shared" ref="L14:L27" si="1">I14+K14</f>
        <v>0</v>
      </c>
    </row>
    <row r="15" spans="1:12" s="53" customFormat="1">
      <c r="A15" s="70"/>
      <c r="B15" s="70"/>
      <c r="C15" s="114" t="s">
        <v>152</v>
      </c>
      <c r="D15" s="76"/>
      <c r="E15" s="76"/>
      <c r="F15" s="77"/>
      <c r="G15" s="78"/>
      <c r="H15" s="79"/>
      <c r="I15" s="80">
        <f t="shared" si="0"/>
        <v>0</v>
      </c>
      <c r="J15" s="136"/>
      <c r="K15" s="81">
        <v>0</v>
      </c>
      <c r="L15" s="82">
        <f t="shared" si="1"/>
        <v>0</v>
      </c>
    </row>
    <row r="16" spans="1:12" s="53" customFormat="1">
      <c r="A16" s="70"/>
      <c r="B16" s="70"/>
      <c r="C16" s="70"/>
      <c r="D16" s="76"/>
      <c r="E16" s="76"/>
      <c r="F16" s="77"/>
      <c r="G16" s="78"/>
      <c r="H16" s="79"/>
      <c r="I16" s="80">
        <f t="shared" si="0"/>
        <v>0</v>
      </c>
      <c r="J16" s="136"/>
      <c r="K16" s="81">
        <v>0</v>
      </c>
      <c r="L16" s="82">
        <f t="shared" si="1"/>
        <v>0</v>
      </c>
    </row>
    <row r="17" spans="1:12" s="53" customFormat="1">
      <c r="A17" s="70"/>
      <c r="B17" s="70"/>
      <c r="C17" s="70"/>
      <c r="D17" s="76"/>
      <c r="E17" s="76"/>
      <c r="F17" s="77"/>
      <c r="G17" s="78"/>
      <c r="H17" s="79"/>
      <c r="I17" s="80">
        <f t="shared" si="0"/>
        <v>0</v>
      </c>
      <c r="J17" s="136"/>
      <c r="K17" s="81">
        <v>0</v>
      </c>
      <c r="L17" s="82">
        <f t="shared" si="1"/>
        <v>0</v>
      </c>
    </row>
    <row r="18" spans="1:12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0"/>
        <v>0</v>
      </c>
      <c r="J18" s="136"/>
      <c r="K18" s="81">
        <v>0</v>
      </c>
      <c r="L18" s="82">
        <f t="shared" si="1"/>
        <v>0</v>
      </c>
    </row>
    <row r="19" spans="1:12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0"/>
        <v>0</v>
      </c>
      <c r="J19" s="136"/>
      <c r="K19" s="81">
        <v>0</v>
      </c>
      <c r="L19" s="82">
        <f t="shared" si="1"/>
        <v>0</v>
      </c>
    </row>
    <row r="20" spans="1:12" s="53" customFormat="1">
      <c r="A20" s="70"/>
      <c r="B20" s="70"/>
      <c r="C20" s="70"/>
      <c r="D20" s="76"/>
      <c r="E20" s="76"/>
      <c r="F20" s="77"/>
      <c r="G20" s="78"/>
      <c r="H20" s="79"/>
      <c r="I20" s="80">
        <f t="shared" si="0"/>
        <v>0</v>
      </c>
      <c r="J20" s="136"/>
      <c r="K20" s="81">
        <v>0</v>
      </c>
      <c r="L20" s="82">
        <f t="shared" si="1"/>
        <v>0</v>
      </c>
    </row>
    <row r="21" spans="1:12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0"/>
        <v>0</v>
      </c>
      <c r="J21" s="136"/>
      <c r="K21" s="81">
        <v>0</v>
      </c>
      <c r="L21" s="82">
        <f t="shared" si="1"/>
        <v>0</v>
      </c>
    </row>
    <row r="22" spans="1:12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0"/>
        <v>0</v>
      </c>
      <c r="J22" s="136"/>
      <c r="K22" s="81">
        <v>0</v>
      </c>
      <c r="L22" s="82">
        <f t="shared" si="1"/>
        <v>0</v>
      </c>
    </row>
    <row r="23" spans="1:12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0"/>
        <v>0</v>
      </c>
      <c r="J23" s="136"/>
      <c r="K23" s="81">
        <v>0</v>
      </c>
      <c r="L23" s="82">
        <f t="shared" si="1"/>
        <v>0</v>
      </c>
    </row>
    <row r="24" spans="1:12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0"/>
        <v>0</v>
      </c>
      <c r="J24" s="136"/>
      <c r="K24" s="81">
        <v>0</v>
      </c>
      <c r="L24" s="82">
        <f t="shared" si="1"/>
        <v>0</v>
      </c>
    </row>
    <row r="25" spans="1:12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0"/>
        <v>0</v>
      </c>
      <c r="J25" s="70"/>
      <c r="K25" s="81">
        <v>0</v>
      </c>
      <c r="L25" s="82">
        <f t="shared" si="1"/>
        <v>0</v>
      </c>
    </row>
    <row r="26" spans="1:12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0"/>
        <v>0</v>
      </c>
      <c r="J26" s="70"/>
      <c r="K26" s="81">
        <v>0</v>
      </c>
      <c r="L26" s="82">
        <f t="shared" si="1"/>
        <v>0</v>
      </c>
    </row>
    <row r="27" spans="1:12">
      <c r="A27" s="75"/>
      <c r="B27" s="70"/>
      <c r="C27" s="70"/>
      <c r="D27" s="76"/>
      <c r="E27" s="76"/>
      <c r="F27" s="77"/>
      <c r="G27" s="78"/>
      <c r="H27" s="79"/>
      <c r="I27" s="80">
        <f t="shared" si="0"/>
        <v>0</v>
      </c>
      <c r="J27" s="73"/>
      <c r="K27" s="81">
        <v>0</v>
      </c>
      <c r="L27" s="82">
        <f t="shared" si="1"/>
        <v>0</v>
      </c>
    </row>
    <row r="28" spans="1:12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0</v>
      </c>
      <c r="H28" s="137">
        <f>SUM(H12:H27)</f>
        <v>0</v>
      </c>
      <c r="I28" s="137">
        <f>SUM(I12:I27)</f>
        <v>0</v>
      </c>
      <c r="J28" s="13" t="s">
        <v>21</v>
      </c>
      <c r="K28" s="137">
        <v>0</v>
      </c>
      <c r="L28" s="137">
        <v>0</v>
      </c>
    </row>
    <row r="29" spans="1:12">
      <c r="I29" s="20"/>
      <c r="K29" s="20"/>
    </row>
  </sheetData>
  <pageMargins left="0.75" right="0.75" top="1" bottom="1" header="0.5" footer="0.5"/>
  <pageSetup scale="79" orientation="landscape" r:id="rId1"/>
  <headerFooter alignWithMargins="0">
    <oddFooter>&amp;C&amp;D &amp;T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5" zoomScaleNormal="75" workbookViewId="0">
      <selection activeCell="Q12" sqref="Q12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13.140625" bestFit="1" customWidth="1"/>
    <col min="6" max="6" width="15.425781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425781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216</v>
      </c>
      <c r="D5" s="5"/>
      <c r="E5" s="11" t="s">
        <v>0</v>
      </c>
      <c r="F5" s="135">
        <v>40736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132" t="s">
        <v>213</v>
      </c>
      <c r="B6" s="130"/>
      <c r="C6" s="131"/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34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  <c r="M9" s="14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18</v>
      </c>
      <c r="H11" s="40" t="s">
        <v>19</v>
      </c>
      <c r="I11" s="60" t="s">
        <v>12</v>
      </c>
      <c r="J11" s="150" t="s">
        <v>236</v>
      </c>
      <c r="K11" s="42"/>
      <c r="L11" s="43"/>
      <c r="M11" s="142"/>
    </row>
    <row r="12" spans="1:13" ht="25.5">
      <c r="A12" s="70">
        <v>10</v>
      </c>
      <c r="B12" s="70" t="s">
        <v>214</v>
      </c>
      <c r="C12" s="70" t="s">
        <v>215</v>
      </c>
      <c r="D12" s="74">
        <v>26.486000000000001</v>
      </c>
      <c r="E12" s="74">
        <v>26.6</v>
      </c>
      <c r="F12" s="77" t="s">
        <v>217</v>
      </c>
      <c r="G12" s="109">
        <v>191635</v>
      </c>
      <c r="H12" s="110"/>
      <c r="I12" s="111">
        <f>G12+0</f>
        <v>191635</v>
      </c>
      <c r="J12" s="89" t="s">
        <v>335</v>
      </c>
      <c r="K12" s="81">
        <v>216471</v>
      </c>
      <c r="L12" s="112">
        <f>I12+K12</f>
        <v>408106</v>
      </c>
      <c r="M12" s="133"/>
    </row>
    <row r="13" spans="1:13" s="53" customFormat="1">
      <c r="A13" s="70"/>
      <c r="B13" s="70"/>
      <c r="C13" s="70"/>
      <c r="D13" s="76"/>
      <c r="E13" s="76"/>
      <c r="F13" s="77"/>
      <c r="G13" s="78"/>
      <c r="H13" s="79"/>
      <c r="I13" s="80">
        <f t="shared" ref="I13:I27" si="0">G13+H13</f>
        <v>0</v>
      </c>
      <c r="J13" s="136"/>
      <c r="K13" s="81">
        <v>0</v>
      </c>
      <c r="L13" s="82">
        <f t="shared" ref="L13:L27" si="1">I13+K13</f>
        <v>0</v>
      </c>
      <c r="M13" s="148"/>
    </row>
    <row r="14" spans="1:13" s="53" customFormat="1">
      <c r="A14" s="70"/>
      <c r="B14" s="70"/>
      <c r="C14" s="70"/>
      <c r="D14" s="76"/>
      <c r="E14" s="76"/>
      <c r="F14" s="77"/>
      <c r="G14" s="78"/>
      <c r="H14" s="79"/>
      <c r="I14" s="80">
        <f t="shared" si="0"/>
        <v>0</v>
      </c>
      <c r="J14" s="136"/>
      <c r="K14" s="81">
        <v>0</v>
      </c>
      <c r="L14" s="82">
        <f t="shared" si="1"/>
        <v>0</v>
      </c>
      <c r="M14" s="148"/>
    </row>
    <row r="15" spans="1:13" s="53" customFormat="1">
      <c r="A15" s="70"/>
      <c r="B15" s="70"/>
      <c r="C15" s="70"/>
      <c r="D15" s="76"/>
      <c r="E15" s="76"/>
      <c r="F15" s="77"/>
      <c r="G15" s="78"/>
      <c r="H15" s="79"/>
      <c r="I15" s="80">
        <f t="shared" si="0"/>
        <v>0</v>
      </c>
      <c r="J15" s="136"/>
      <c r="K15" s="81">
        <v>0</v>
      </c>
      <c r="L15" s="82">
        <f t="shared" si="1"/>
        <v>0</v>
      </c>
      <c r="M15" s="148"/>
    </row>
    <row r="16" spans="1:13" s="53" customFormat="1">
      <c r="A16" s="70"/>
      <c r="B16" s="70"/>
      <c r="C16" s="70"/>
      <c r="D16" s="76"/>
      <c r="E16" s="76"/>
      <c r="F16" s="77"/>
      <c r="G16" s="78"/>
      <c r="H16" s="79"/>
      <c r="I16" s="80">
        <f t="shared" si="0"/>
        <v>0</v>
      </c>
      <c r="J16" s="136"/>
      <c r="K16" s="81">
        <v>0</v>
      </c>
      <c r="L16" s="82">
        <f t="shared" si="1"/>
        <v>0</v>
      </c>
      <c r="M16" s="148"/>
    </row>
    <row r="17" spans="1:13" s="53" customFormat="1">
      <c r="A17" s="70"/>
      <c r="B17" s="70"/>
      <c r="C17" s="70"/>
      <c r="D17" s="76"/>
      <c r="E17" s="76"/>
      <c r="F17" s="77"/>
      <c r="G17" s="78"/>
      <c r="H17" s="79"/>
      <c r="I17" s="80">
        <f t="shared" si="0"/>
        <v>0</v>
      </c>
      <c r="J17" s="136"/>
      <c r="K17" s="81">
        <v>0</v>
      </c>
      <c r="L17" s="82">
        <f t="shared" si="1"/>
        <v>0</v>
      </c>
      <c r="M17" s="148"/>
    </row>
    <row r="18" spans="1:13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0"/>
        <v>0</v>
      </c>
      <c r="J18" s="136"/>
      <c r="K18" s="81">
        <v>0</v>
      </c>
      <c r="L18" s="82">
        <f t="shared" si="1"/>
        <v>0</v>
      </c>
      <c r="M18" s="148"/>
    </row>
    <row r="19" spans="1:13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0"/>
        <v>0</v>
      </c>
      <c r="J19" s="136"/>
      <c r="K19" s="81">
        <v>0</v>
      </c>
      <c r="L19" s="82">
        <f t="shared" si="1"/>
        <v>0</v>
      </c>
      <c r="M19" s="148"/>
    </row>
    <row r="20" spans="1:13" s="53" customFormat="1">
      <c r="A20" s="70"/>
      <c r="B20" s="70"/>
      <c r="C20" s="70"/>
      <c r="D20" s="76"/>
      <c r="E20" s="76"/>
      <c r="F20" s="77"/>
      <c r="G20" s="78"/>
      <c r="H20" s="79"/>
      <c r="I20" s="80">
        <f t="shared" si="0"/>
        <v>0</v>
      </c>
      <c r="J20" s="136"/>
      <c r="K20" s="81">
        <v>0</v>
      </c>
      <c r="L20" s="82">
        <f t="shared" si="1"/>
        <v>0</v>
      </c>
      <c r="M20" s="148"/>
    </row>
    <row r="21" spans="1:13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0"/>
        <v>0</v>
      </c>
      <c r="J21" s="136"/>
      <c r="K21" s="81">
        <v>0</v>
      </c>
      <c r="L21" s="82">
        <f t="shared" si="1"/>
        <v>0</v>
      </c>
      <c r="M21" s="148"/>
    </row>
    <row r="22" spans="1:13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0"/>
        <v>0</v>
      </c>
      <c r="J22" s="136"/>
      <c r="K22" s="81">
        <v>0</v>
      </c>
      <c r="L22" s="82">
        <f t="shared" si="1"/>
        <v>0</v>
      </c>
      <c r="M22" s="148"/>
    </row>
    <row r="23" spans="1:13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0"/>
        <v>0</v>
      </c>
      <c r="J23" s="136"/>
      <c r="K23" s="81">
        <v>0</v>
      </c>
      <c r="L23" s="82">
        <f t="shared" si="1"/>
        <v>0</v>
      </c>
      <c r="M23" s="148"/>
    </row>
    <row r="24" spans="1:13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0"/>
        <v>0</v>
      </c>
      <c r="J24" s="136"/>
      <c r="K24" s="81">
        <v>0</v>
      </c>
      <c r="L24" s="82">
        <f t="shared" si="1"/>
        <v>0</v>
      </c>
      <c r="M24" s="148"/>
    </row>
    <row r="25" spans="1:13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0"/>
        <v>0</v>
      </c>
      <c r="J25" s="70"/>
      <c r="K25" s="81">
        <v>0</v>
      </c>
      <c r="L25" s="82">
        <f t="shared" si="1"/>
        <v>0</v>
      </c>
      <c r="M25" s="143"/>
    </row>
    <row r="26" spans="1:13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0"/>
        <v>0</v>
      </c>
      <c r="J26" s="70"/>
      <c r="K26" s="81">
        <v>0</v>
      </c>
      <c r="L26" s="82">
        <f t="shared" si="1"/>
        <v>0</v>
      </c>
      <c r="M26" s="143"/>
    </row>
    <row r="27" spans="1:13">
      <c r="A27" s="75"/>
      <c r="B27" s="70"/>
      <c r="C27" s="70"/>
      <c r="D27" s="76"/>
      <c r="E27" s="76"/>
      <c r="F27" s="77"/>
      <c r="G27" s="78"/>
      <c r="H27" s="79"/>
      <c r="I27" s="80">
        <f t="shared" si="0"/>
        <v>0</v>
      </c>
      <c r="J27" s="73"/>
      <c r="K27" s="81">
        <v>0</v>
      </c>
      <c r="L27" s="82">
        <f t="shared" si="1"/>
        <v>0</v>
      </c>
      <c r="M27" s="133"/>
    </row>
    <row r="28" spans="1:13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191635</v>
      </c>
      <c r="H28" s="137">
        <f>SUM(H12:H27)</f>
        <v>0</v>
      </c>
      <c r="I28" s="137">
        <f>SUM(I12:I27)</f>
        <v>191635</v>
      </c>
      <c r="J28" s="13" t="s">
        <v>21</v>
      </c>
      <c r="K28" s="137">
        <f>SUM(K12:K27)</f>
        <v>216471</v>
      </c>
      <c r="L28" s="129">
        <f>SUM(L12:L27)</f>
        <v>408106</v>
      </c>
      <c r="M28" s="129">
        <f>SUM(M12:M27)</f>
        <v>0</v>
      </c>
    </row>
    <row r="29" spans="1:13">
      <c r="I29" s="20"/>
      <c r="K29" s="20"/>
    </row>
    <row r="30" spans="1:13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</sheetData>
  <pageMargins left="0.75" right="0.75" top="1" bottom="1" header="0.5" footer="0.5"/>
  <pageSetup scale="72" orientation="landscape" r:id="rId1"/>
  <headerFooter alignWithMargins="0">
    <oddFooter>&amp;C&amp;D &amp;T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1"/>
  <sheetViews>
    <sheetView showGridLines="0" tabSelected="1" showWhiteSpace="0" view="pageLayout" zoomScaleNormal="75" workbookViewId="0">
      <selection activeCell="G14" sqref="G14"/>
    </sheetView>
  </sheetViews>
  <sheetFormatPr defaultRowHeight="12.75"/>
  <cols>
    <col min="1" max="1" width="7" customWidth="1"/>
    <col min="2" max="2" width="6.7109375" customWidth="1"/>
    <col min="3" max="3" width="23.5703125" customWidth="1"/>
    <col min="4" max="4" width="12.7109375" customWidth="1"/>
    <col min="5" max="5" width="11.140625" customWidth="1"/>
    <col min="6" max="6" width="14.5703125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28515625" bestFit="1" customWidth="1"/>
  </cols>
  <sheetData>
    <row r="1" spans="1:14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4" ht="18">
      <c r="A2" s="71"/>
      <c r="B2" s="3"/>
      <c r="C2" s="2"/>
      <c r="D2" s="2"/>
      <c r="E2" s="2"/>
      <c r="F2" s="2"/>
      <c r="G2" s="2"/>
      <c r="H2" s="2"/>
      <c r="I2" s="2"/>
      <c r="J2" s="2"/>
      <c r="K2" s="61" t="s">
        <v>23</v>
      </c>
      <c r="L2" s="6"/>
      <c r="M2" s="139"/>
    </row>
    <row r="3" spans="1:14">
      <c r="A3" s="48"/>
      <c r="C3" s="2"/>
      <c r="E3" s="2"/>
      <c r="F3" s="2"/>
      <c r="G3" s="2"/>
      <c r="H3" s="2"/>
      <c r="I3" s="2"/>
      <c r="J3" s="2"/>
      <c r="K3" s="61" t="s">
        <v>24</v>
      </c>
      <c r="L3" s="6"/>
      <c r="M3" s="139"/>
    </row>
    <row r="4" spans="1:14" ht="15.75" thickBot="1">
      <c r="A4" s="17"/>
      <c r="B4" s="10"/>
      <c r="C4" s="2" t="s">
        <v>32</v>
      </c>
      <c r="D4" s="2"/>
      <c r="E4" s="2"/>
      <c r="F4" s="2"/>
      <c r="I4" s="2"/>
      <c r="K4" s="61" t="s">
        <v>35</v>
      </c>
      <c r="L4" s="6"/>
      <c r="M4" s="139"/>
    </row>
    <row r="5" spans="1:14" ht="15" thickBot="1">
      <c r="A5" s="55" t="s">
        <v>17</v>
      </c>
      <c r="B5" s="87"/>
      <c r="C5" s="86" t="s">
        <v>65</v>
      </c>
      <c r="D5" s="5"/>
      <c r="E5" s="11" t="s">
        <v>0</v>
      </c>
      <c r="F5" s="135">
        <v>41304</v>
      </c>
      <c r="G5" s="67" t="s">
        <v>29</v>
      </c>
      <c r="H5" s="2"/>
      <c r="I5" s="2"/>
      <c r="K5" s="69" t="s">
        <v>31</v>
      </c>
      <c r="L5" s="6"/>
      <c r="M5" s="139"/>
    </row>
    <row r="6" spans="1:14" ht="14.25">
      <c r="A6" s="55"/>
      <c r="B6" s="3"/>
      <c r="C6" s="102"/>
      <c r="D6" s="2"/>
      <c r="E6" s="2"/>
      <c r="F6" s="2"/>
      <c r="G6" s="2"/>
      <c r="H6" s="2"/>
      <c r="I6" s="2"/>
      <c r="K6" s="5" t="s">
        <v>33</v>
      </c>
      <c r="L6" s="6"/>
      <c r="M6" s="139"/>
    </row>
    <row r="7" spans="1:14">
      <c r="A7" s="18"/>
      <c r="B7" s="2"/>
      <c r="C7" s="2"/>
      <c r="D7" s="2"/>
      <c r="E7" s="2"/>
      <c r="F7" s="2"/>
      <c r="G7" s="2"/>
      <c r="H7" s="2"/>
      <c r="I7" s="2"/>
      <c r="J7" s="2"/>
      <c r="K7" s="72" t="s">
        <v>36</v>
      </c>
      <c r="L7" s="6"/>
      <c r="M7" s="140"/>
    </row>
    <row r="8" spans="1:14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34" t="s">
        <v>233</v>
      </c>
    </row>
    <row r="9" spans="1:14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  <c r="M9" s="141"/>
    </row>
    <row r="10" spans="1:14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66"/>
      <c r="K10" s="27" t="s">
        <v>25</v>
      </c>
      <c r="L10" s="35"/>
      <c r="M10" s="31"/>
    </row>
    <row r="11" spans="1:14" s="30" customFormat="1" ht="36.75" thickBot="1">
      <c r="A11" s="23" t="s">
        <v>2</v>
      </c>
      <c r="B11" s="196" t="s">
        <v>3</v>
      </c>
      <c r="C11" s="23" t="s">
        <v>56</v>
      </c>
      <c r="D11" s="197" t="s">
        <v>288</v>
      </c>
      <c r="E11" s="198" t="s">
        <v>289</v>
      </c>
      <c r="F11" s="199" t="s">
        <v>290</v>
      </c>
      <c r="G11" s="197" t="s">
        <v>49</v>
      </c>
      <c r="H11" s="197" t="s">
        <v>218</v>
      </c>
      <c r="I11" s="200" t="s">
        <v>12</v>
      </c>
      <c r="J11" s="201"/>
      <c r="K11" s="202"/>
      <c r="L11" s="35"/>
      <c r="M11" s="31"/>
    </row>
    <row r="12" spans="1:14" ht="13.5" thickBot="1">
      <c r="A12" s="214">
        <v>1</v>
      </c>
      <c r="B12" s="218" t="s">
        <v>37</v>
      </c>
      <c r="C12" s="218" t="s">
        <v>57</v>
      </c>
      <c r="D12" s="215">
        <f>L12</f>
        <v>5926300</v>
      </c>
      <c r="E12" s="216">
        <f>D12+D13</f>
        <v>16513594</v>
      </c>
      <c r="F12" s="217">
        <f>M12+M13</f>
        <v>0</v>
      </c>
      <c r="G12" s="211">
        <f>'Mendo Co'!G29</f>
        <v>185300</v>
      </c>
      <c r="H12" s="211">
        <f>'Mendo Co'!H29</f>
        <v>0</v>
      </c>
      <c r="I12" s="211">
        <f>'Mendo Co'!I29</f>
        <v>185300</v>
      </c>
      <c r="J12" s="224" t="s">
        <v>336</v>
      </c>
      <c r="K12" s="211">
        <f>'Mendo Co'!K29</f>
        <v>5741000</v>
      </c>
      <c r="L12" s="212">
        <f>'Mendo Co'!L29</f>
        <v>5926300</v>
      </c>
      <c r="M12" s="213">
        <f>'Mendo Co'!M29</f>
        <v>0</v>
      </c>
    </row>
    <row r="13" spans="1:14" s="53" customFormat="1" ht="13.5" thickBot="1">
      <c r="A13" s="210">
        <v>1</v>
      </c>
      <c r="B13" s="224" t="s">
        <v>85</v>
      </c>
      <c r="C13" s="224" t="s">
        <v>86</v>
      </c>
      <c r="D13" s="225">
        <f>L13</f>
        <v>10587294</v>
      </c>
      <c r="E13" s="225"/>
      <c r="F13" s="236"/>
      <c r="G13" s="211">
        <f>'Hum Co'!G63</f>
        <v>252195</v>
      </c>
      <c r="H13" s="211">
        <f>'Hum Co'!H63</f>
        <v>0</v>
      </c>
      <c r="I13" s="211">
        <f>'Hum Co'!I63</f>
        <v>252195</v>
      </c>
      <c r="J13" s="224" t="s">
        <v>336</v>
      </c>
      <c r="K13" s="211">
        <f>'Hum Co'!K63</f>
        <v>10335099</v>
      </c>
      <c r="L13" s="237">
        <f>I13+K13</f>
        <v>10587294</v>
      </c>
      <c r="M13" s="226">
        <f>'Hum Co'!M63</f>
        <v>0</v>
      </c>
    </row>
    <row r="14" spans="1:14" s="53" customFormat="1" ht="13.5" thickBot="1">
      <c r="A14" s="229">
        <v>2</v>
      </c>
      <c r="B14" s="230" t="s">
        <v>38</v>
      </c>
      <c r="C14" s="242" t="s">
        <v>178</v>
      </c>
      <c r="D14" s="231"/>
      <c r="E14" s="231"/>
      <c r="F14" s="232"/>
      <c r="G14" s="233">
        <f>'Trinity Co'!G28</f>
        <v>0</v>
      </c>
      <c r="H14" s="243">
        <f>'Trinity Co'!H28</f>
        <v>0</v>
      </c>
      <c r="I14" s="233">
        <f>'Marin Co'!I27</f>
        <v>0</v>
      </c>
      <c r="J14" s="234"/>
      <c r="K14" s="244">
        <f>'Trinity Co'!K28</f>
        <v>0</v>
      </c>
      <c r="L14" s="245"/>
      <c r="M14" s="246"/>
    </row>
    <row r="15" spans="1:14" s="53" customFormat="1" ht="13.5" thickBot="1">
      <c r="A15" s="214">
        <v>4</v>
      </c>
      <c r="B15" s="218" t="s">
        <v>68</v>
      </c>
      <c r="C15" s="218" t="s">
        <v>67</v>
      </c>
      <c r="D15" s="227">
        <f>L15+L16</f>
        <v>1840800</v>
      </c>
      <c r="E15" s="227">
        <f>L15+L16</f>
        <v>1840800</v>
      </c>
      <c r="F15" s="228">
        <f>M15+M16</f>
        <v>0</v>
      </c>
      <c r="G15" s="211">
        <f>'Marin Co'!G28</f>
        <v>0</v>
      </c>
      <c r="H15" s="211">
        <f>'Marin Co'!H28</f>
        <v>93000</v>
      </c>
      <c r="I15" s="211">
        <f>'Marin Co'!I28</f>
        <v>93000</v>
      </c>
      <c r="J15" s="224" t="s">
        <v>337</v>
      </c>
      <c r="K15" s="211">
        <f>'Marin Co'!K28</f>
        <v>1514800</v>
      </c>
      <c r="L15" s="211">
        <f>'Marin Co'!L28</f>
        <v>1607800</v>
      </c>
      <c r="M15" s="226">
        <f>'Marin Co'!M28</f>
        <v>0</v>
      </c>
      <c r="N15" s="122"/>
    </row>
    <row r="16" spans="1:14" s="53" customFormat="1" ht="13.5" thickBot="1">
      <c r="A16" s="229">
        <v>4</v>
      </c>
      <c r="B16" s="230" t="s">
        <v>68</v>
      </c>
      <c r="C16" s="230" t="s">
        <v>69</v>
      </c>
      <c r="D16" s="231"/>
      <c r="E16" s="231"/>
      <c r="F16" s="232"/>
      <c r="G16" s="233">
        <f>'San Anselmo'!G28</f>
        <v>33000</v>
      </c>
      <c r="H16" s="233">
        <f>'San Anselmo'!H28</f>
        <v>200000</v>
      </c>
      <c r="I16" s="233">
        <f>'San Anselmo'!I28</f>
        <v>233000</v>
      </c>
      <c r="J16" s="248" t="s">
        <v>337</v>
      </c>
      <c r="K16" s="233">
        <f>'San Anselmo'!K28</f>
        <v>0</v>
      </c>
      <c r="L16" s="235">
        <f>I16+K16</f>
        <v>233000</v>
      </c>
      <c r="M16" s="233">
        <f>'San Anselmo'!M28</f>
        <v>0</v>
      </c>
    </row>
    <row r="17" spans="1:13" s="53" customFormat="1" ht="13.5" thickBot="1">
      <c r="A17" s="214">
        <v>5</v>
      </c>
      <c r="B17" s="218" t="s">
        <v>58</v>
      </c>
      <c r="C17" s="218" t="s">
        <v>63</v>
      </c>
      <c r="D17" s="227">
        <f>L17+L18+L19</f>
        <v>4273000</v>
      </c>
      <c r="E17" s="227">
        <f>L17+L18++L20+L21+L22</f>
        <v>4718700</v>
      </c>
      <c r="F17" s="228">
        <f>M17+M18+M20+M21+M22</f>
        <v>0</v>
      </c>
      <c r="G17" s="211">
        <f>'Santa Cruz Co'!G32</f>
        <v>205000</v>
      </c>
      <c r="H17" s="211">
        <f>'Santa Cruz Co'!H32</f>
        <v>0</v>
      </c>
      <c r="I17" s="211">
        <f>'Santa Cruz Co'!I32</f>
        <v>205000</v>
      </c>
      <c r="J17" s="249" t="s">
        <v>338</v>
      </c>
      <c r="K17" s="211">
        <f>'Santa Cruz Co'!K32</f>
        <v>3709500</v>
      </c>
      <c r="L17" s="237">
        <f>I17+K17</f>
        <v>3914500</v>
      </c>
      <c r="M17" s="226">
        <f>'Santa Cruz Co'!M32</f>
        <v>0</v>
      </c>
    </row>
    <row r="18" spans="1:13" s="53" customFormat="1">
      <c r="A18" s="203">
        <v>5</v>
      </c>
      <c r="B18" s="204" t="s">
        <v>58</v>
      </c>
      <c r="C18" s="204" t="s">
        <v>59</v>
      </c>
      <c r="D18" s="205"/>
      <c r="E18" s="205"/>
      <c r="F18" s="206"/>
      <c r="G18" s="207">
        <f>'Scott''s Valley'!G28</f>
        <v>1000</v>
      </c>
      <c r="H18" s="207">
        <f>'Scott''s Valley'!H28</f>
        <v>0</v>
      </c>
      <c r="I18" s="207">
        <f>'Scott''s Valley'!I28</f>
        <v>1000</v>
      </c>
      <c r="J18" s="250" t="s">
        <v>338</v>
      </c>
      <c r="K18" s="207">
        <f>'Scott''s Valley'!K28</f>
        <v>84200</v>
      </c>
      <c r="L18" s="209">
        <f>'Scott''s Valley'!L28</f>
        <v>85200</v>
      </c>
      <c r="M18" s="209">
        <f>'Scott''s Valley'!M28</f>
        <v>0</v>
      </c>
    </row>
    <row r="19" spans="1:13" s="53" customFormat="1" ht="13.5" thickBot="1">
      <c r="A19" s="219">
        <v>5</v>
      </c>
      <c r="B19" s="220" t="s">
        <v>58</v>
      </c>
      <c r="C19" s="220" t="s">
        <v>61</v>
      </c>
      <c r="D19" s="221"/>
      <c r="E19" s="221"/>
      <c r="F19" s="222"/>
      <c r="G19" s="223">
        <f>'Santa Cruz'!G28</f>
        <v>6000</v>
      </c>
      <c r="H19" s="223">
        <f>'Santa Cruz'!H28</f>
        <v>0</v>
      </c>
      <c r="I19" s="223">
        <f>'Santa Cruz'!I28</f>
        <v>6000</v>
      </c>
      <c r="J19" s="251" t="s">
        <v>338</v>
      </c>
      <c r="K19" s="223">
        <f>'Santa Cruz'!K28</f>
        <v>267300</v>
      </c>
      <c r="L19" s="247">
        <f>I19+K19</f>
        <v>273300</v>
      </c>
      <c r="M19" s="223">
        <f>'Santa Cruz'!M28</f>
        <v>0</v>
      </c>
    </row>
    <row r="20" spans="1:13" s="53" customFormat="1" ht="13.5" thickBot="1">
      <c r="A20" s="210">
        <v>5</v>
      </c>
      <c r="B20" s="224" t="s">
        <v>81</v>
      </c>
      <c r="C20" s="224" t="s">
        <v>174</v>
      </c>
      <c r="D20" s="225">
        <f>L20+L21+L22</f>
        <v>719000</v>
      </c>
      <c r="E20" s="225"/>
      <c r="F20" s="236"/>
      <c r="G20" s="211">
        <f>'Santa Barbara Co'!G28</f>
        <v>0</v>
      </c>
      <c r="H20" s="211">
        <f>'Santa Barbara Co'!H28</f>
        <v>50200</v>
      </c>
      <c r="I20" s="211">
        <f>'Santa Barbara Co'!I28</f>
        <v>50200</v>
      </c>
      <c r="J20" s="252" t="s">
        <v>338</v>
      </c>
      <c r="K20" s="211">
        <f>'Santa Barbara Co'!K28</f>
        <v>178400</v>
      </c>
      <c r="L20" s="237">
        <f>I20+K20</f>
        <v>228600</v>
      </c>
      <c r="M20" s="226">
        <f>'Santa Barbara Co'!M28</f>
        <v>0</v>
      </c>
    </row>
    <row r="21" spans="1:13" s="53" customFormat="1" ht="13.5" thickBot="1">
      <c r="A21" s="229">
        <v>5</v>
      </c>
      <c r="B21" s="230" t="s">
        <v>81</v>
      </c>
      <c r="C21" s="230" t="s">
        <v>82</v>
      </c>
      <c r="D21" s="231"/>
      <c r="E21" s="231"/>
      <c r="F21" s="232"/>
      <c r="G21" s="233">
        <f>Solvang!G28</f>
        <v>9000</v>
      </c>
      <c r="H21" s="233">
        <f>Solvang!H28</f>
        <v>119400</v>
      </c>
      <c r="I21" s="233">
        <f>Solvang!I28</f>
        <v>128400</v>
      </c>
      <c r="J21" s="253" t="s">
        <v>338</v>
      </c>
      <c r="K21" s="233">
        <v>0</v>
      </c>
      <c r="L21" s="235">
        <f>I21+K21</f>
        <v>128400</v>
      </c>
      <c r="M21" s="233">
        <f>Solvang!M28</f>
        <v>0</v>
      </c>
    </row>
    <row r="22" spans="1:13" s="53" customFormat="1" ht="13.5" thickBot="1">
      <c r="A22" s="210">
        <v>5</v>
      </c>
      <c r="B22" s="224" t="s">
        <v>212</v>
      </c>
      <c r="C22" s="224" t="s">
        <v>206</v>
      </c>
      <c r="D22" s="225">
        <f>L22</f>
        <v>362000</v>
      </c>
      <c r="E22" s="225"/>
      <c r="F22" s="236"/>
      <c r="G22" s="211">
        <f>'Monterey Co'!G28</f>
        <v>26000</v>
      </c>
      <c r="H22" s="211">
        <f>'Monterey Co'!H28</f>
        <v>0</v>
      </c>
      <c r="I22" s="211">
        <f>'Monterey Co'!I28</f>
        <v>26000</v>
      </c>
      <c r="J22" s="254" t="s">
        <v>338</v>
      </c>
      <c r="K22" s="211">
        <f>'Monterey Co'!K28</f>
        <v>336000</v>
      </c>
      <c r="L22" s="211">
        <f>'Monterey Co'!L28</f>
        <v>362000</v>
      </c>
      <c r="M22" s="226">
        <f>'Monterey Co'!M28</f>
        <v>0</v>
      </c>
    </row>
    <row r="23" spans="1:13" s="53" customFormat="1" ht="13.5" thickBot="1">
      <c r="A23" s="214">
        <v>10</v>
      </c>
      <c r="B23" s="218" t="s">
        <v>214</v>
      </c>
      <c r="C23" s="218" t="s">
        <v>216</v>
      </c>
      <c r="D23" s="227">
        <f>L23</f>
        <v>408106</v>
      </c>
      <c r="E23" s="227">
        <f>L23</f>
        <v>408106</v>
      </c>
      <c r="F23" s="228">
        <f>M23</f>
        <v>0</v>
      </c>
      <c r="G23" s="211">
        <f>'Mariposa Co'!G28</f>
        <v>191635</v>
      </c>
      <c r="H23" s="211">
        <f>'Mariposa Co'!H28</f>
        <v>0</v>
      </c>
      <c r="I23" s="211">
        <f>'Mariposa Co'!I28</f>
        <v>191635</v>
      </c>
      <c r="J23" s="224" t="s">
        <v>339</v>
      </c>
      <c r="K23" s="211">
        <f>'Mariposa Co'!K28</f>
        <v>216471</v>
      </c>
      <c r="L23" s="211">
        <f>'Mariposa Co'!L28</f>
        <v>408106</v>
      </c>
      <c r="M23" s="226">
        <f>'Mariposa Co'!M28</f>
        <v>0</v>
      </c>
    </row>
    <row r="24" spans="1:13" s="53" customFormat="1">
      <c r="A24" s="203"/>
      <c r="B24" s="204"/>
      <c r="C24" s="204"/>
      <c r="D24" s="238"/>
      <c r="E24" s="205"/>
      <c r="F24" s="206"/>
      <c r="G24" s="207"/>
      <c r="H24" s="239"/>
      <c r="I24" s="207"/>
      <c r="J24" s="208"/>
      <c r="K24" s="240">
        <v>0</v>
      </c>
      <c r="L24" s="209">
        <f t="shared" ref="L24:L28" si="0">I24+K24</f>
        <v>0</v>
      </c>
      <c r="M24" s="241"/>
    </row>
    <row r="25" spans="1:13" s="53" customFormat="1">
      <c r="A25" s="75"/>
      <c r="B25" s="70"/>
      <c r="C25" s="70"/>
      <c r="D25" s="76"/>
      <c r="E25" s="195"/>
      <c r="F25" s="77"/>
      <c r="G25" s="78"/>
      <c r="H25" s="79"/>
      <c r="I25" s="78">
        <f>'Santa Barbara Co'!I31</f>
        <v>0</v>
      </c>
      <c r="J25" s="136"/>
      <c r="K25" s="81">
        <v>0</v>
      </c>
      <c r="L25" s="82">
        <f t="shared" si="0"/>
        <v>0</v>
      </c>
      <c r="M25" s="143"/>
    </row>
    <row r="26" spans="1:13" s="54" customFormat="1">
      <c r="A26" s="75"/>
      <c r="B26" s="70"/>
      <c r="C26" s="70"/>
      <c r="D26" s="76"/>
      <c r="E26" s="195"/>
      <c r="F26" s="77"/>
      <c r="G26" s="78"/>
      <c r="H26" s="79"/>
      <c r="I26" s="78"/>
      <c r="J26" s="70"/>
      <c r="K26" s="81">
        <v>0</v>
      </c>
      <c r="L26" s="82">
        <f t="shared" si="0"/>
        <v>0</v>
      </c>
      <c r="M26" s="143"/>
    </row>
    <row r="27" spans="1:13" s="54" customFormat="1">
      <c r="A27" s="75"/>
      <c r="B27" s="70"/>
      <c r="C27" s="70"/>
      <c r="D27" s="76"/>
      <c r="E27" s="195"/>
      <c r="F27" s="77"/>
      <c r="G27" s="78"/>
      <c r="H27" s="79"/>
      <c r="I27" s="78"/>
      <c r="J27" s="70"/>
      <c r="K27" s="81">
        <v>0</v>
      </c>
      <c r="L27" s="82">
        <f t="shared" si="0"/>
        <v>0</v>
      </c>
      <c r="M27" s="143"/>
    </row>
    <row r="28" spans="1:13">
      <c r="A28" s="75"/>
      <c r="B28" s="70"/>
      <c r="C28" s="70"/>
      <c r="D28" s="76"/>
      <c r="E28" s="195"/>
      <c r="F28" s="77"/>
      <c r="G28" s="78"/>
      <c r="H28" s="79"/>
      <c r="I28" s="78"/>
      <c r="J28" s="73"/>
      <c r="K28" s="81">
        <v>0</v>
      </c>
      <c r="L28" s="82">
        <f t="shared" si="0"/>
        <v>0</v>
      </c>
      <c r="M28" s="143"/>
    </row>
    <row r="29" spans="1:13" ht="15.75">
      <c r="A29" s="19"/>
      <c r="B29" s="12"/>
      <c r="C29" s="12"/>
      <c r="D29" s="13" t="s">
        <v>26</v>
      </c>
      <c r="E29" s="12"/>
      <c r="F29" s="13" t="s">
        <v>11</v>
      </c>
      <c r="G29" s="137">
        <f>SUM(G12:G28)</f>
        <v>909130</v>
      </c>
      <c r="H29" s="137">
        <f>SUM(H12:H28)</f>
        <v>462600</v>
      </c>
      <c r="I29" s="137">
        <f>SUM(I12:I28)</f>
        <v>1371730</v>
      </c>
      <c r="J29" s="13" t="s">
        <v>21</v>
      </c>
      <c r="K29" s="137">
        <f>SUM(K12:K28)</f>
        <v>22382770</v>
      </c>
      <c r="L29" s="137">
        <f>SUM(L12:L28)</f>
        <v>23754500</v>
      </c>
      <c r="M29" s="137">
        <f>SUM(M12:M28)</f>
        <v>0</v>
      </c>
    </row>
    <row r="30" spans="1:13">
      <c r="I30" s="20"/>
      <c r="K30" s="20"/>
    </row>
    <row r="31" spans="1:13">
      <c r="H31" s="146" t="s">
        <v>235</v>
      </c>
      <c r="I31" s="147"/>
      <c r="K31" s="144" t="s">
        <v>234</v>
      </c>
      <c r="L31" s="145"/>
    </row>
  </sheetData>
  <phoneticPr fontId="0" type="noConversion"/>
  <dataValidations count="1">
    <dataValidation type="list" allowBlank="1" showInputMessage="1" showErrorMessage="1" sqref="A12">
      <formula1>dist</formula1>
    </dataValidation>
  </dataValidations>
  <pageMargins left="0.75" right="0.75" top="1" bottom="1" header="0.5" footer="0.5"/>
  <pageSetup scale="73" orientation="landscape" r:id="rId1"/>
  <headerFooter alignWithMargins="0">
    <oddFooter>&amp;C&amp;D &amp;T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WhiteSpace="0" view="pageLayout" zoomScaleNormal="75" workbookViewId="0">
      <selection activeCell="M29" sqref="M29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7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285156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53</v>
      </c>
      <c r="D5" s="5"/>
      <c r="E5" s="11" t="s">
        <v>0</v>
      </c>
      <c r="F5" s="135" t="s">
        <v>204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55" t="s">
        <v>34</v>
      </c>
      <c r="B6" s="83"/>
      <c r="C6" s="98" t="s">
        <v>54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34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151"/>
      <c r="K9" s="25" t="s">
        <v>14</v>
      </c>
      <c r="L9" s="36" t="s">
        <v>15</v>
      </c>
      <c r="M9" s="14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55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  <c r="M11" s="142"/>
    </row>
    <row r="12" spans="1:13" ht="25.5">
      <c r="A12" s="70">
        <v>1</v>
      </c>
      <c r="B12" s="70" t="s">
        <v>37</v>
      </c>
      <c r="C12" s="70" t="s">
        <v>185</v>
      </c>
      <c r="D12" s="127">
        <v>20.59</v>
      </c>
      <c r="E12" s="76"/>
      <c r="F12" s="77" t="s">
        <v>186</v>
      </c>
      <c r="G12" s="173">
        <v>15000</v>
      </c>
      <c r="H12" s="162"/>
      <c r="I12" s="174">
        <f t="shared" ref="I12:I26" si="0">G12+H12</f>
        <v>15000</v>
      </c>
      <c r="J12" s="89" t="s">
        <v>306</v>
      </c>
      <c r="K12" s="81">
        <v>91000</v>
      </c>
      <c r="L12" s="82">
        <f t="shared" ref="L12:L25" si="1">I12+K12</f>
        <v>106000</v>
      </c>
      <c r="M12" s="133"/>
    </row>
    <row r="13" spans="1:13" s="53" customFormat="1">
      <c r="A13" s="70">
        <v>1</v>
      </c>
      <c r="B13" s="70" t="s">
        <v>37</v>
      </c>
      <c r="C13" s="70" t="s">
        <v>185</v>
      </c>
      <c r="D13" s="128">
        <v>15.4</v>
      </c>
      <c r="E13" s="76"/>
      <c r="F13" s="77" t="s">
        <v>187</v>
      </c>
      <c r="G13" s="78">
        <v>0</v>
      </c>
      <c r="H13" s="79"/>
      <c r="I13" s="80">
        <f t="shared" si="0"/>
        <v>0</v>
      </c>
      <c r="J13" s="70" t="s">
        <v>295</v>
      </c>
      <c r="K13" s="170">
        <v>663900</v>
      </c>
      <c r="L13" s="82">
        <f t="shared" si="1"/>
        <v>663900</v>
      </c>
      <c r="M13" s="148"/>
    </row>
    <row r="14" spans="1:13" s="53" customFormat="1">
      <c r="A14" s="70">
        <v>1</v>
      </c>
      <c r="B14" s="70" t="s">
        <v>37</v>
      </c>
      <c r="C14" s="70" t="s">
        <v>185</v>
      </c>
      <c r="D14" s="128">
        <v>15.36</v>
      </c>
      <c r="E14" s="76"/>
      <c r="F14" s="77" t="s">
        <v>188</v>
      </c>
      <c r="G14" s="78">
        <v>21400</v>
      </c>
      <c r="H14" s="79"/>
      <c r="I14" s="80">
        <f t="shared" si="0"/>
        <v>21400</v>
      </c>
      <c r="J14" s="70" t="s">
        <v>296</v>
      </c>
      <c r="K14" s="170">
        <v>750100</v>
      </c>
      <c r="L14" s="82">
        <f t="shared" si="1"/>
        <v>771500</v>
      </c>
      <c r="M14" s="148"/>
    </row>
    <row r="15" spans="1:13" s="53" customFormat="1">
      <c r="A15" s="70">
        <v>1</v>
      </c>
      <c r="B15" s="70" t="s">
        <v>37</v>
      </c>
      <c r="C15" s="70" t="s">
        <v>185</v>
      </c>
      <c r="D15" s="128">
        <v>14.51</v>
      </c>
      <c r="E15" s="76"/>
      <c r="F15" s="77" t="s">
        <v>189</v>
      </c>
      <c r="G15" s="78">
        <v>24000</v>
      </c>
      <c r="H15" s="79"/>
      <c r="I15" s="80">
        <f t="shared" si="0"/>
        <v>24000</v>
      </c>
      <c r="J15" s="70" t="s">
        <v>297</v>
      </c>
      <c r="K15" s="170">
        <v>475000</v>
      </c>
      <c r="L15" s="82">
        <f t="shared" si="1"/>
        <v>499000</v>
      </c>
      <c r="M15" s="148"/>
    </row>
    <row r="16" spans="1:13" s="53" customFormat="1">
      <c r="A16" s="70">
        <v>1</v>
      </c>
      <c r="B16" s="70" t="s">
        <v>37</v>
      </c>
      <c r="C16" s="70" t="s">
        <v>185</v>
      </c>
      <c r="D16" s="128">
        <v>14.04</v>
      </c>
      <c r="E16" s="76"/>
      <c r="F16" s="77" t="s">
        <v>190</v>
      </c>
      <c r="G16" s="78">
        <v>7000</v>
      </c>
      <c r="H16" s="79"/>
      <c r="I16" s="80">
        <f t="shared" si="0"/>
        <v>7000</v>
      </c>
      <c r="J16" s="70" t="s">
        <v>298</v>
      </c>
      <c r="K16" s="170">
        <v>812600</v>
      </c>
      <c r="L16" s="82">
        <f t="shared" si="1"/>
        <v>819600</v>
      </c>
      <c r="M16" s="148"/>
    </row>
    <row r="17" spans="1:13" s="53" customFormat="1">
      <c r="A17" s="70">
        <v>1</v>
      </c>
      <c r="B17" s="70" t="s">
        <v>37</v>
      </c>
      <c r="C17" s="70" t="s">
        <v>191</v>
      </c>
      <c r="D17" s="128">
        <v>7</v>
      </c>
      <c r="E17" s="76"/>
      <c r="F17" s="77" t="s">
        <v>192</v>
      </c>
      <c r="G17" s="171">
        <v>8600</v>
      </c>
      <c r="H17" s="79"/>
      <c r="I17" s="179">
        <v>8600</v>
      </c>
      <c r="J17" s="178" t="s">
        <v>291</v>
      </c>
      <c r="K17" s="81">
        <v>0</v>
      </c>
      <c r="L17" s="82">
        <f t="shared" si="1"/>
        <v>8600</v>
      </c>
      <c r="M17" s="148"/>
    </row>
    <row r="18" spans="1:13" s="53" customFormat="1">
      <c r="A18" s="70">
        <v>1</v>
      </c>
      <c r="B18" s="70" t="s">
        <v>37</v>
      </c>
      <c r="C18" s="70" t="s">
        <v>191</v>
      </c>
      <c r="D18" s="128">
        <v>7.5</v>
      </c>
      <c r="E18" s="76"/>
      <c r="F18" s="77" t="s">
        <v>193</v>
      </c>
      <c r="G18" s="171">
        <v>8900</v>
      </c>
      <c r="H18" s="79"/>
      <c r="I18" s="179">
        <v>8900</v>
      </c>
      <c r="J18" s="178" t="s">
        <v>292</v>
      </c>
      <c r="K18" s="81">
        <v>0</v>
      </c>
      <c r="L18" s="82">
        <f t="shared" si="1"/>
        <v>8900</v>
      </c>
      <c r="M18" s="148"/>
    </row>
    <row r="19" spans="1:13" s="53" customFormat="1" ht="25.5">
      <c r="A19" s="70">
        <v>1</v>
      </c>
      <c r="B19" s="70" t="s">
        <v>37</v>
      </c>
      <c r="C19" s="70" t="s">
        <v>191</v>
      </c>
      <c r="D19" s="128">
        <v>8.25</v>
      </c>
      <c r="E19" s="76"/>
      <c r="F19" s="77" t="s">
        <v>194</v>
      </c>
      <c r="G19" s="172">
        <v>9300</v>
      </c>
      <c r="H19" s="162"/>
      <c r="I19" s="180">
        <v>9300</v>
      </c>
      <c r="J19" s="177" t="s">
        <v>299</v>
      </c>
      <c r="K19" s="170">
        <v>566000</v>
      </c>
      <c r="L19" s="82">
        <f t="shared" si="1"/>
        <v>575300</v>
      </c>
      <c r="M19" s="148"/>
    </row>
    <row r="20" spans="1:13" s="53" customFormat="1" ht="25.5">
      <c r="A20" s="70">
        <v>1</v>
      </c>
      <c r="B20" s="70" t="s">
        <v>37</v>
      </c>
      <c r="C20" s="70" t="s">
        <v>191</v>
      </c>
      <c r="D20" s="128">
        <v>8.5</v>
      </c>
      <c r="E20" s="76"/>
      <c r="F20" s="77" t="s">
        <v>195</v>
      </c>
      <c r="G20" s="172">
        <v>35800</v>
      </c>
      <c r="H20" s="162"/>
      <c r="I20" s="180">
        <v>35800</v>
      </c>
      <c r="J20" s="177" t="s">
        <v>300</v>
      </c>
      <c r="K20" s="170">
        <v>920100</v>
      </c>
      <c r="L20" s="82">
        <f t="shared" si="1"/>
        <v>955900</v>
      </c>
      <c r="M20" s="148"/>
    </row>
    <row r="21" spans="1:13" s="53" customFormat="1">
      <c r="A21" s="70">
        <v>1</v>
      </c>
      <c r="B21" s="70" t="s">
        <v>37</v>
      </c>
      <c r="C21" s="70" t="s">
        <v>191</v>
      </c>
      <c r="D21" s="128">
        <v>20.8</v>
      </c>
      <c r="E21" s="76"/>
      <c r="F21" s="77" t="s">
        <v>293</v>
      </c>
      <c r="G21" s="78"/>
      <c r="H21" s="79"/>
      <c r="I21" s="176"/>
      <c r="J21" s="70" t="s">
        <v>294</v>
      </c>
      <c r="K21" s="81"/>
      <c r="L21" s="82"/>
      <c r="M21" s="148"/>
    </row>
    <row r="22" spans="1:13" s="53" customFormat="1" ht="25.5">
      <c r="A22" s="70">
        <v>1</v>
      </c>
      <c r="B22" s="70" t="s">
        <v>37</v>
      </c>
      <c r="C22" s="70" t="s">
        <v>196</v>
      </c>
      <c r="D22" s="128">
        <v>17.3</v>
      </c>
      <c r="E22" s="76"/>
      <c r="F22" s="77" t="s">
        <v>197</v>
      </c>
      <c r="G22" s="172">
        <v>20400</v>
      </c>
      <c r="H22" s="175"/>
      <c r="I22" s="180">
        <v>20400</v>
      </c>
      <c r="J22" s="177" t="s">
        <v>301</v>
      </c>
      <c r="K22" s="170">
        <v>463800</v>
      </c>
      <c r="L22" s="82">
        <f t="shared" si="1"/>
        <v>484200</v>
      </c>
      <c r="M22" s="148"/>
    </row>
    <row r="23" spans="1:13" s="53" customFormat="1" ht="25.5">
      <c r="A23" s="75">
        <v>1</v>
      </c>
      <c r="B23" s="70" t="s">
        <v>37</v>
      </c>
      <c r="C23" s="70" t="s">
        <v>198</v>
      </c>
      <c r="D23" s="128">
        <v>17.64</v>
      </c>
      <c r="E23" s="76"/>
      <c r="F23" s="77" t="s">
        <v>199</v>
      </c>
      <c r="G23" s="172">
        <v>10000</v>
      </c>
      <c r="H23" s="162"/>
      <c r="I23" s="182">
        <f t="shared" si="0"/>
        <v>10000</v>
      </c>
      <c r="J23" s="89" t="s">
        <v>302</v>
      </c>
      <c r="K23" s="170">
        <v>140900</v>
      </c>
      <c r="L23" s="82">
        <f t="shared" si="1"/>
        <v>150900</v>
      </c>
      <c r="M23" s="148"/>
    </row>
    <row r="24" spans="1:13" s="53" customFormat="1" ht="25.5">
      <c r="A24" s="75">
        <v>1</v>
      </c>
      <c r="B24" s="70" t="s">
        <v>37</v>
      </c>
      <c r="C24" s="70" t="s">
        <v>198</v>
      </c>
      <c r="D24" s="128">
        <v>17.670000000000002</v>
      </c>
      <c r="E24" s="76"/>
      <c r="F24" s="77" t="s">
        <v>200</v>
      </c>
      <c r="G24" s="172">
        <v>10300</v>
      </c>
      <c r="H24" s="162"/>
      <c r="I24" s="183">
        <f t="shared" si="0"/>
        <v>10300</v>
      </c>
      <c r="J24" s="89" t="s">
        <v>303</v>
      </c>
      <c r="K24" s="81">
        <v>296300</v>
      </c>
      <c r="L24" s="82">
        <f t="shared" si="1"/>
        <v>306600</v>
      </c>
      <c r="M24" s="148"/>
    </row>
    <row r="25" spans="1:13" s="53" customFormat="1">
      <c r="A25" s="75">
        <v>1</v>
      </c>
      <c r="B25" s="70" t="s">
        <v>37</v>
      </c>
      <c r="C25" s="70" t="s">
        <v>191</v>
      </c>
      <c r="D25" s="128">
        <v>21.5</v>
      </c>
      <c r="E25" s="76"/>
      <c r="F25" s="77" t="s">
        <v>201</v>
      </c>
      <c r="G25" s="171">
        <v>5100</v>
      </c>
      <c r="H25" s="79"/>
      <c r="I25" s="181">
        <f t="shared" si="0"/>
        <v>5100</v>
      </c>
      <c r="J25" s="70" t="s">
        <v>304</v>
      </c>
      <c r="K25" s="81">
        <v>0</v>
      </c>
      <c r="L25" s="82">
        <f t="shared" si="1"/>
        <v>5100</v>
      </c>
      <c r="M25" s="148"/>
    </row>
    <row r="26" spans="1:13" s="54" customFormat="1">
      <c r="A26" s="75">
        <v>1</v>
      </c>
      <c r="B26" s="70" t="s">
        <v>37</v>
      </c>
      <c r="C26" s="70" t="s">
        <v>185</v>
      </c>
      <c r="D26" s="128">
        <v>5</v>
      </c>
      <c r="E26" s="76"/>
      <c r="F26" s="77" t="s">
        <v>202</v>
      </c>
      <c r="G26" s="171">
        <v>7900</v>
      </c>
      <c r="H26" s="79"/>
      <c r="I26" s="181">
        <f t="shared" si="0"/>
        <v>7900</v>
      </c>
      <c r="J26" s="70" t="s">
        <v>305</v>
      </c>
      <c r="K26" s="81">
        <v>0</v>
      </c>
      <c r="L26" s="82">
        <f>I26+K26</f>
        <v>7900</v>
      </c>
      <c r="M26" s="143"/>
    </row>
    <row r="27" spans="1:13" s="54" customFormat="1">
      <c r="A27" s="75">
        <v>1</v>
      </c>
      <c r="B27" s="70" t="s">
        <v>37</v>
      </c>
      <c r="C27" s="70" t="s">
        <v>191</v>
      </c>
      <c r="D27" s="128">
        <v>7.48</v>
      </c>
      <c r="E27" s="76"/>
      <c r="F27" s="77" t="s">
        <v>203</v>
      </c>
      <c r="G27" s="78">
        <v>1600</v>
      </c>
      <c r="H27" s="79"/>
      <c r="I27" s="80">
        <f>G27+H27</f>
        <v>1600</v>
      </c>
      <c r="J27" s="70"/>
      <c r="K27" s="81">
        <v>561300</v>
      </c>
      <c r="L27" s="82">
        <f>I27+K27</f>
        <v>562900</v>
      </c>
      <c r="M27" s="143"/>
    </row>
    <row r="28" spans="1:13">
      <c r="A28" s="75"/>
      <c r="B28" s="70"/>
      <c r="C28" s="70"/>
      <c r="D28" s="76"/>
      <c r="E28" s="76"/>
      <c r="F28" s="77"/>
      <c r="G28" s="78"/>
      <c r="H28" s="79"/>
      <c r="I28" s="80">
        <f t="shared" ref="I28" si="2">G28+H28</f>
        <v>0</v>
      </c>
      <c r="J28" s="73"/>
      <c r="K28" s="81">
        <v>0</v>
      </c>
      <c r="L28" s="82">
        <f t="shared" ref="L28" si="3">I28+K28</f>
        <v>0</v>
      </c>
      <c r="M28" s="133"/>
    </row>
    <row r="29" spans="1:13" ht="15.75">
      <c r="A29" s="19"/>
      <c r="B29" s="12"/>
      <c r="C29" s="12"/>
      <c r="D29" s="13" t="s">
        <v>26</v>
      </c>
      <c r="E29" s="12"/>
      <c r="F29" s="13" t="s">
        <v>11</v>
      </c>
      <c r="G29" s="137">
        <f>SUM(G12:G28)</f>
        <v>185300</v>
      </c>
      <c r="H29" s="137">
        <f>SUM(H12:H28)</f>
        <v>0</v>
      </c>
      <c r="I29" s="137">
        <f>SUM(I12:I28)</f>
        <v>185300</v>
      </c>
      <c r="J29" s="13" t="s">
        <v>21</v>
      </c>
      <c r="K29" s="137">
        <f>SUM(K12:K28)</f>
        <v>5741000</v>
      </c>
      <c r="L29" s="63">
        <f>SUM(L12:L28)</f>
        <v>5926300</v>
      </c>
      <c r="M29" s="63">
        <f>SUM(M12:M28)</f>
        <v>0</v>
      </c>
    </row>
    <row r="30" spans="1:13">
      <c r="I30" s="20"/>
      <c r="K30" s="20"/>
    </row>
    <row r="31" spans="1:13">
      <c r="C31" s="144" t="s">
        <v>235</v>
      </c>
      <c r="D31" s="147"/>
      <c r="F31" s="146" t="s">
        <v>240</v>
      </c>
      <c r="G31" s="159"/>
      <c r="I31" s="146" t="s">
        <v>241</v>
      </c>
      <c r="J31" s="160"/>
      <c r="K31" s="146" t="s">
        <v>234</v>
      </c>
      <c r="L31" s="145"/>
    </row>
  </sheetData>
  <pageMargins left="0.75" right="0.75" top="1" bottom="1" header="0.5" footer="0.5"/>
  <pageSetup scale="73" orientation="landscape" r:id="rId1"/>
  <headerFooter alignWithMargins="0">
    <oddFooter xml:space="preserve">&amp;C&amp;D &amp;T &amp;A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showRuler="0" topLeftCell="A16" zoomScale="75" zoomScaleNormal="75" workbookViewId="0">
      <selection activeCell="I69" sqref="I69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7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285156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86</v>
      </c>
      <c r="D5" s="5"/>
      <c r="E5" s="11" t="s">
        <v>0</v>
      </c>
      <c r="F5" s="135">
        <v>40729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55" t="s">
        <v>34</v>
      </c>
      <c r="B6" s="83"/>
      <c r="C6" s="98" t="s">
        <v>87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34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151"/>
      <c r="K9" s="25" t="s">
        <v>14</v>
      </c>
      <c r="L9" s="36" t="s">
        <v>15</v>
      </c>
      <c r="M9" s="14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  <c r="M11" s="142"/>
    </row>
    <row r="12" spans="1:13">
      <c r="A12" s="70">
        <v>1</v>
      </c>
      <c r="B12" s="70" t="s">
        <v>85</v>
      </c>
      <c r="C12" s="70" t="s">
        <v>88</v>
      </c>
      <c r="D12" s="74">
        <v>4.9000000000000004</v>
      </c>
      <c r="E12" s="74">
        <v>4.9000000000000004</v>
      </c>
      <c r="F12" s="77" t="s">
        <v>89</v>
      </c>
      <c r="G12" s="109">
        <v>281</v>
      </c>
      <c r="H12" s="79"/>
      <c r="I12" s="111">
        <v>281</v>
      </c>
      <c r="J12" s="70" t="s">
        <v>237</v>
      </c>
      <c r="K12" s="166">
        <v>311390</v>
      </c>
      <c r="L12" s="112">
        <v>311671</v>
      </c>
      <c r="M12" s="133"/>
    </row>
    <row r="13" spans="1:13">
      <c r="A13" s="70">
        <v>1</v>
      </c>
      <c r="B13" s="70" t="s">
        <v>85</v>
      </c>
      <c r="C13" s="70" t="s">
        <v>88</v>
      </c>
      <c r="D13" s="74">
        <v>5.5</v>
      </c>
      <c r="E13" s="74">
        <v>5.5</v>
      </c>
      <c r="F13" s="77" t="s">
        <v>90</v>
      </c>
      <c r="G13" s="109">
        <v>202</v>
      </c>
      <c r="H13" s="79"/>
      <c r="I13" s="111">
        <v>202</v>
      </c>
      <c r="J13" s="70" t="s">
        <v>238</v>
      </c>
      <c r="K13" s="167">
        <v>316727</v>
      </c>
      <c r="L13" s="112"/>
      <c r="M13" s="133"/>
    </row>
    <row r="14" spans="1:13">
      <c r="A14" s="70">
        <v>1</v>
      </c>
      <c r="B14" s="70" t="s">
        <v>85</v>
      </c>
      <c r="C14" s="70" t="s">
        <v>88</v>
      </c>
      <c r="D14" s="74">
        <v>5.8</v>
      </c>
      <c r="E14" s="74">
        <v>5.8</v>
      </c>
      <c r="F14" s="77" t="s">
        <v>91</v>
      </c>
      <c r="G14" s="78" t="s">
        <v>74</v>
      </c>
      <c r="H14" s="79"/>
      <c r="I14" s="80" t="s">
        <v>74</v>
      </c>
      <c r="J14" s="70" t="s">
        <v>239</v>
      </c>
      <c r="K14" s="166">
        <v>425974</v>
      </c>
      <c r="L14" s="112">
        <v>425974</v>
      </c>
      <c r="M14" s="133"/>
    </row>
    <row r="15" spans="1:13">
      <c r="A15" s="70">
        <v>1</v>
      </c>
      <c r="B15" s="70" t="s">
        <v>85</v>
      </c>
      <c r="C15" s="70" t="s">
        <v>88</v>
      </c>
      <c r="D15" s="74">
        <v>6</v>
      </c>
      <c r="E15" s="74">
        <v>6</v>
      </c>
      <c r="F15" s="77" t="s">
        <v>92</v>
      </c>
      <c r="G15" s="109">
        <v>168</v>
      </c>
      <c r="H15" s="79"/>
      <c r="I15" s="111">
        <v>168</v>
      </c>
      <c r="J15" s="70" t="s">
        <v>242</v>
      </c>
      <c r="K15" s="166">
        <v>110864</v>
      </c>
      <c r="L15" s="112">
        <v>111032</v>
      </c>
      <c r="M15" s="133"/>
    </row>
    <row r="16" spans="1:13">
      <c r="A16" s="70">
        <v>1</v>
      </c>
      <c r="B16" s="70" t="s">
        <v>85</v>
      </c>
      <c r="C16" s="70" t="s">
        <v>88</v>
      </c>
      <c r="D16" s="74">
        <v>6.6</v>
      </c>
      <c r="E16" s="74">
        <v>6.7</v>
      </c>
      <c r="F16" s="77" t="s">
        <v>93</v>
      </c>
      <c r="G16" s="109">
        <v>217</v>
      </c>
      <c r="H16" s="79"/>
      <c r="I16" s="111">
        <v>217</v>
      </c>
      <c r="J16" s="70" t="s">
        <v>243</v>
      </c>
      <c r="K16" s="166">
        <v>308399</v>
      </c>
      <c r="L16" s="112">
        <v>308616</v>
      </c>
      <c r="M16" s="133"/>
    </row>
    <row r="17" spans="1:13">
      <c r="A17" s="70">
        <v>1</v>
      </c>
      <c r="B17" s="70" t="s">
        <v>85</v>
      </c>
      <c r="C17" s="70" t="s">
        <v>88</v>
      </c>
      <c r="D17" s="74">
        <v>6.9</v>
      </c>
      <c r="E17" s="74">
        <v>6.9</v>
      </c>
      <c r="F17" s="77" t="s">
        <v>94</v>
      </c>
      <c r="G17" s="109">
        <v>257</v>
      </c>
      <c r="H17" s="79"/>
      <c r="I17" s="111">
        <v>257</v>
      </c>
      <c r="J17" s="70" t="s">
        <v>244</v>
      </c>
      <c r="K17" s="166">
        <v>134222</v>
      </c>
      <c r="L17" s="112">
        <v>134479</v>
      </c>
      <c r="M17" s="133"/>
    </row>
    <row r="18" spans="1:13">
      <c r="A18" s="70">
        <v>1</v>
      </c>
      <c r="B18" s="70" t="s">
        <v>85</v>
      </c>
      <c r="C18" s="70" t="s">
        <v>88</v>
      </c>
      <c r="D18" s="74">
        <v>7.23</v>
      </c>
      <c r="E18" s="74">
        <v>7.23</v>
      </c>
      <c r="F18" s="77" t="s">
        <v>95</v>
      </c>
      <c r="G18" s="109">
        <v>257</v>
      </c>
      <c r="H18" s="79"/>
      <c r="I18" s="111">
        <v>257</v>
      </c>
      <c r="J18" s="70" t="s">
        <v>245</v>
      </c>
      <c r="K18" s="166">
        <v>225036</v>
      </c>
      <c r="L18" s="112">
        <v>225293</v>
      </c>
      <c r="M18" s="133"/>
    </row>
    <row r="19" spans="1:13">
      <c r="A19" s="70">
        <v>1</v>
      </c>
      <c r="B19" s="70" t="s">
        <v>85</v>
      </c>
      <c r="C19" s="70" t="s">
        <v>88</v>
      </c>
      <c r="D19" s="74">
        <v>14.1</v>
      </c>
      <c r="E19" s="74">
        <v>14.1</v>
      </c>
      <c r="F19" s="77" t="s">
        <v>96</v>
      </c>
      <c r="G19" s="109">
        <v>327</v>
      </c>
      <c r="H19" s="79"/>
      <c r="I19" s="111">
        <v>327</v>
      </c>
      <c r="J19" s="70" t="s">
        <v>246</v>
      </c>
      <c r="K19" s="166">
        <v>108617</v>
      </c>
      <c r="L19" s="112">
        <v>108944</v>
      </c>
      <c r="M19" s="133"/>
    </row>
    <row r="20" spans="1:13">
      <c r="A20" s="70">
        <v>1</v>
      </c>
      <c r="B20" s="70" t="s">
        <v>85</v>
      </c>
      <c r="C20" s="70" t="s">
        <v>88</v>
      </c>
      <c r="D20" s="74">
        <v>15.02</v>
      </c>
      <c r="E20" s="74">
        <v>15.02</v>
      </c>
      <c r="F20" s="77" t="s">
        <v>97</v>
      </c>
      <c r="G20" s="109">
        <v>237</v>
      </c>
      <c r="H20" s="79"/>
      <c r="I20" s="111">
        <v>237</v>
      </c>
      <c r="J20" s="70" t="s">
        <v>247</v>
      </c>
      <c r="K20" s="166">
        <v>34989</v>
      </c>
      <c r="L20" s="112">
        <v>35226</v>
      </c>
      <c r="M20" s="133"/>
    </row>
    <row r="21" spans="1:13">
      <c r="A21" s="70">
        <v>1</v>
      </c>
      <c r="B21" s="70" t="s">
        <v>85</v>
      </c>
      <c r="C21" s="70" t="s">
        <v>88</v>
      </c>
      <c r="D21" s="74">
        <v>15.1</v>
      </c>
      <c r="E21" s="74">
        <v>15.1</v>
      </c>
      <c r="F21" s="77" t="s">
        <v>98</v>
      </c>
      <c r="G21" s="109">
        <v>193</v>
      </c>
      <c r="H21" s="79"/>
      <c r="I21" s="111">
        <v>193</v>
      </c>
      <c r="J21" s="70" t="s">
        <v>248</v>
      </c>
      <c r="K21" s="166">
        <v>80135</v>
      </c>
      <c r="L21" s="112">
        <v>80328</v>
      </c>
      <c r="M21" s="133"/>
    </row>
    <row r="22" spans="1:13">
      <c r="A22" s="70">
        <v>1</v>
      </c>
      <c r="B22" s="70" t="s">
        <v>85</v>
      </c>
      <c r="C22" s="70" t="s">
        <v>88</v>
      </c>
      <c r="D22" s="74">
        <v>15.6</v>
      </c>
      <c r="E22" s="74">
        <v>15.6</v>
      </c>
      <c r="F22" s="77" t="s">
        <v>99</v>
      </c>
      <c r="G22" s="109">
        <v>119</v>
      </c>
      <c r="H22" s="79"/>
      <c r="I22" s="111">
        <v>119</v>
      </c>
      <c r="J22" s="70" t="s">
        <v>249</v>
      </c>
      <c r="K22" s="166">
        <v>48186</v>
      </c>
      <c r="L22" s="112">
        <v>48305</v>
      </c>
      <c r="M22" s="133"/>
    </row>
    <row r="23" spans="1:13">
      <c r="A23" s="70">
        <v>1</v>
      </c>
      <c r="B23" s="70" t="s">
        <v>85</v>
      </c>
      <c r="C23" s="70" t="s">
        <v>88</v>
      </c>
      <c r="D23" s="74">
        <v>16.600000000000001</v>
      </c>
      <c r="E23" s="74">
        <v>16.600000000000001</v>
      </c>
      <c r="F23" s="77" t="s">
        <v>100</v>
      </c>
      <c r="G23" s="109">
        <v>243</v>
      </c>
      <c r="H23" s="79"/>
      <c r="I23" s="111">
        <v>243</v>
      </c>
      <c r="J23" s="70" t="s">
        <v>250</v>
      </c>
      <c r="K23" s="166">
        <v>311724</v>
      </c>
      <c r="L23" s="112">
        <v>311967</v>
      </c>
      <c r="M23" s="133"/>
    </row>
    <row r="24" spans="1:13" ht="25.5">
      <c r="A24" s="70">
        <v>1</v>
      </c>
      <c r="B24" s="70" t="s">
        <v>85</v>
      </c>
      <c r="C24" s="70" t="s">
        <v>88</v>
      </c>
      <c r="D24" s="74">
        <v>22.07</v>
      </c>
      <c r="E24" s="74">
        <v>23.07</v>
      </c>
      <c r="F24" s="77" t="s">
        <v>101</v>
      </c>
      <c r="G24" s="168">
        <v>210828</v>
      </c>
      <c r="H24" s="162"/>
      <c r="I24" s="168">
        <v>210828</v>
      </c>
      <c r="J24" s="89" t="s">
        <v>252</v>
      </c>
      <c r="K24" s="113">
        <v>292470</v>
      </c>
      <c r="L24" s="112">
        <v>503298</v>
      </c>
      <c r="M24" s="133"/>
    </row>
    <row r="25" spans="1:13">
      <c r="A25" s="70">
        <v>1</v>
      </c>
      <c r="B25" s="70" t="s">
        <v>85</v>
      </c>
      <c r="C25" s="70" t="s">
        <v>88</v>
      </c>
      <c r="D25" s="74">
        <v>23</v>
      </c>
      <c r="E25" s="74">
        <v>23</v>
      </c>
      <c r="F25" s="77" t="s">
        <v>102</v>
      </c>
      <c r="G25" s="164">
        <v>79</v>
      </c>
      <c r="H25" s="79"/>
      <c r="I25" s="165">
        <v>79</v>
      </c>
      <c r="J25" s="70" t="s">
        <v>251</v>
      </c>
      <c r="K25" s="166">
        <v>149695</v>
      </c>
      <c r="L25" s="112">
        <v>149774</v>
      </c>
      <c r="M25" s="133"/>
    </row>
    <row r="26" spans="1:13" ht="25.5">
      <c r="A26" s="70">
        <v>1</v>
      </c>
      <c r="B26" s="70" t="s">
        <v>85</v>
      </c>
      <c r="C26" s="70" t="s">
        <v>88</v>
      </c>
      <c r="D26" s="74">
        <v>36.979999999999997</v>
      </c>
      <c r="E26" s="74">
        <v>36.979999999999997</v>
      </c>
      <c r="F26" s="77" t="s">
        <v>103</v>
      </c>
      <c r="G26" s="161">
        <v>1924</v>
      </c>
      <c r="H26" s="162"/>
      <c r="I26" s="163">
        <v>1924</v>
      </c>
      <c r="J26" s="89" t="s">
        <v>253</v>
      </c>
      <c r="K26" s="166">
        <v>2273073</v>
      </c>
      <c r="L26" s="112">
        <v>2274997</v>
      </c>
      <c r="M26" s="133"/>
    </row>
    <row r="27" spans="1:13">
      <c r="A27" s="70">
        <v>1</v>
      </c>
      <c r="B27" s="70" t="s">
        <v>85</v>
      </c>
      <c r="C27" s="70" t="s">
        <v>104</v>
      </c>
      <c r="D27" s="74">
        <v>1.35</v>
      </c>
      <c r="E27" s="74">
        <v>1.35</v>
      </c>
      <c r="F27" s="77" t="s">
        <v>105</v>
      </c>
      <c r="G27" s="109">
        <v>329</v>
      </c>
      <c r="H27" s="79"/>
      <c r="I27" s="111">
        <v>329</v>
      </c>
      <c r="J27" s="70" t="s">
        <v>254</v>
      </c>
      <c r="K27" s="166">
        <v>110509</v>
      </c>
      <c r="L27" s="112">
        <v>110838</v>
      </c>
      <c r="M27" s="133"/>
    </row>
    <row r="28" spans="1:13">
      <c r="A28" s="70">
        <v>1</v>
      </c>
      <c r="B28" s="70" t="s">
        <v>85</v>
      </c>
      <c r="C28" s="70" t="s">
        <v>104</v>
      </c>
      <c r="D28" s="74">
        <v>1.9</v>
      </c>
      <c r="E28" s="74">
        <v>1.9</v>
      </c>
      <c r="F28" s="77" t="s">
        <v>106</v>
      </c>
      <c r="G28" s="78" t="s">
        <v>74</v>
      </c>
      <c r="H28" s="79"/>
      <c r="I28" s="80" t="s">
        <v>74</v>
      </c>
      <c r="J28" s="70" t="s">
        <v>255</v>
      </c>
      <c r="K28" s="166">
        <v>30126</v>
      </c>
      <c r="L28" s="112">
        <v>30126</v>
      </c>
      <c r="M28" s="133"/>
    </row>
    <row r="29" spans="1:13">
      <c r="A29" s="70">
        <v>1</v>
      </c>
      <c r="B29" s="70" t="s">
        <v>85</v>
      </c>
      <c r="C29" s="70" t="s">
        <v>104</v>
      </c>
      <c r="D29" s="74">
        <v>2.25</v>
      </c>
      <c r="E29" s="74">
        <v>2.25</v>
      </c>
      <c r="F29" s="77" t="s">
        <v>107</v>
      </c>
      <c r="G29" s="78" t="s">
        <v>74</v>
      </c>
      <c r="H29" s="79"/>
      <c r="I29" s="80" t="s">
        <v>74</v>
      </c>
      <c r="J29" s="70" t="s">
        <v>256</v>
      </c>
      <c r="K29" s="166">
        <v>117585</v>
      </c>
      <c r="L29" s="112">
        <v>117585</v>
      </c>
      <c r="M29" s="133"/>
    </row>
    <row r="30" spans="1:13">
      <c r="A30" s="70">
        <v>1</v>
      </c>
      <c r="B30" s="70" t="s">
        <v>85</v>
      </c>
      <c r="C30" s="70" t="s">
        <v>104</v>
      </c>
      <c r="D30" s="74">
        <v>4.8499999999999996</v>
      </c>
      <c r="E30" s="74">
        <v>4.8499999999999996</v>
      </c>
      <c r="F30" s="77" t="s">
        <v>108</v>
      </c>
      <c r="G30" s="78" t="s">
        <v>74</v>
      </c>
      <c r="H30" s="79"/>
      <c r="I30" s="80" t="s">
        <v>74</v>
      </c>
      <c r="J30" s="70" t="s">
        <v>257</v>
      </c>
      <c r="K30" s="166">
        <v>278394</v>
      </c>
      <c r="L30" s="112">
        <v>278394</v>
      </c>
      <c r="M30" s="133"/>
    </row>
    <row r="31" spans="1:13">
      <c r="A31" s="70">
        <v>1</v>
      </c>
      <c r="B31" s="70" t="s">
        <v>85</v>
      </c>
      <c r="C31" s="70" t="s">
        <v>109</v>
      </c>
      <c r="D31" s="74">
        <v>2.77</v>
      </c>
      <c r="E31" s="74">
        <v>2.77</v>
      </c>
      <c r="F31" s="77" t="s">
        <v>110</v>
      </c>
      <c r="G31" s="109">
        <v>159</v>
      </c>
      <c r="H31" s="79"/>
      <c r="I31" s="111">
        <v>159</v>
      </c>
      <c r="J31" s="70" t="s">
        <v>258</v>
      </c>
      <c r="K31" s="166">
        <v>62487</v>
      </c>
      <c r="L31" s="112">
        <v>62646</v>
      </c>
      <c r="M31" s="133"/>
    </row>
    <row r="32" spans="1:13">
      <c r="A32" s="70">
        <v>1</v>
      </c>
      <c r="B32" s="70" t="s">
        <v>85</v>
      </c>
      <c r="C32" s="70" t="s">
        <v>109</v>
      </c>
      <c r="D32" s="74">
        <v>3.24</v>
      </c>
      <c r="E32" s="74">
        <v>3.24</v>
      </c>
      <c r="F32" s="77" t="s">
        <v>111</v>
      </c>
      <c r="G32" s="109">
        <v>358</v>
      </c>
      <c r="H32" s="79"/>
      <c r="I32" s="111">
        <v>358</v>
      </c>
      <c r="J32" s="70" t="s">
        <v>259</v>
      </c>
      <c r="K32" s="166">
        <v>111435</v>
      </c>
      <c r="L32" s="112">
        <v>111793</v>
      </c>
      <c r="M32" s="133"/>
    </row>
    <row r="33" spans="1:13" ht="25.5">
      <c r="A33" s="70">
        <v>1</v>
      </c>
      <c r="B33" s="70" t="s">
        <v>85</v>
      </c>
      <c r="C33" s="70" t="s">
        <v>112</v>
      </c>
      <c r="D33" s="74">
        <v>3.7</v>
      </c>
      <c r="E33" s="74">
        <v>3.7</v>
      </c>
      <c r="F33" s="77" t="s">
        <v>113</v>
      </c>
      <c r="G33" s="168">
        <v>1014</v>
      </c>
      <c r="H33" s="162"/>
      <c r="I33" s="168">
        <v>1014</v>
      </c>
      <c r="J33" s="89" t="s">
        <v>260</v>
      </c>
      <c r="K33" s="166">
        <v>157196</v>
      </c>
      <c r="L33" s="112">
        <v>158210</v>
      </c>
      <c r="M33" s="133"/>
    </row>
    <row r="34" spans="1:13">
      <c r="A34" s="70">
        <v>1</v>
      </c>
      <c r="B34" s="70" t="s">
        <v>85</v>
      </c>
      <c r="C34" s="70" t="s">
        <v>112</v>
      </c>
      <c r="D34" s="74">
        <v>5.22</v>
      </c>
      <c r="E34" s="74">
        <v>5.22</v>
      </c>
      <c r="F34" s="77" t="s">
        <v>114</v>
      </c>
      <c r="G34" s="109">
        <v>365</v>
      </c>
      <c r="H34" s="79"/>
      <c r="I34" s="111">
        <v>365</v>
      </c>
      <c r="J34" s="70" t="s">
        <v>261</v>
      </c>
      <c r="K34" s="166">
        <v>164004</v>
      </c>
      <c r="L34" s="112">
        <v>164369</v>
      </c>
      <c r="M34" s="133"/>
    </row>
    <row r="35" spans="1:13">
      <c r="A35" s="70">
        <v>1</v>
      </c>
      <c r="B35" s="70" t="s">
        <v>85</v>
      </c>
      <c r="C35" s="70" t="s">
        <v>115</v>
      </c>
      <c r="D35" s="74">
        <v>2.5</v>
      </c>
      <c r="E35" s="74">
        <v>2.5</v>
      </c>
      <c r="F35" s="77" t="s">
        <v>116</v>
      </c>
      <c r="G35" s="109">
        <v>212</v>
      </c>
      <c r="H35" s="79"/>
      <c r="I35" s="111">
        <v>212</v>
      </c>
      <c r="J35" s="70" t="s">
        <v>262</v>
      </c>
      <c r="K35" s="166">
        <v>43700</v>
      </c>
      <c r="L35" s="112">
        <v>43912</v>
      </c>
      <c r="M35" s="133"/>
    </row>
    <row r="36" spans="1:13">
      <c r="A36" s="70">
        <v>1</v>
      </c>
      <c r="B36" s="70" t="s">
        <v>85</v>
      </c>
      <c r="C36" s="70" t="s">
        <v>117</v>
      </c>
      <c r="D36" s="74">
        <v>0.26</v>
      </c>
      <c r="E36" s="74">
        <v>0.37</v>
      </c>
      <c r="F36" s="77" t="s">
        <v>118</v>
      </c>
      <c r="G36" s="109">
        <v>743</v>
      </c>
      <c r="H36" s="79"/>
      <c r="I36" s="111">
        <v>743</v>
      </c>
      <c r="J36" s="70" t="s">
        <v>263</v>
      </c>
      <c r="K36" s="166">
        <v>96946</v>
      </c>
      <c r="L36" s="112">
        <v>97689</v>
      </c>
      <c r="M36" s="133"/>
    </row>
    <row r="37" spans="1:13">
      <c r="A37" s="70">
        <v>1</v>
      </c>
      <c r="B37" s="70" t="s">
        <v>85</v>
      </c>
      <c r="C37" s="70" t="s">
        <v>117</v>
      </c>
      <c r="D37" s="74">
        <v>4.2</v>
      </c>
      <c r="E37" s="74">
        <v>4.2</v>
      </c>
      <c r="F37" s="77" t="s">
        <v>119</v>
      </c>
      <c r="G37" s="109">
        <v>937</v>
      </c>
      <c r="H37" s="79"/>
      <c r="I37" s="111">
        <v>937</v>
      </c>
      <c r="J37" s="70" t="s">
        <v>264</v>
      </c>
      <c r="K37" s="166">
        <v>498496</v>
      </c>
      <c r="L37" s="112">
        <v>499433</v>
      </c>
      <c r="M37" s="133"/>
    </row>
    <row r="38" spans="1:13">
      <c r="A38" s="70">
        <v>1</v>
      </c>
      <c r="B38" s="70" t="s">
        <v>85</v>
      </c>
      <c r="C38" s="70" t="s">
        <v>117</v>
      </c>
      <c r="D38" s="74">
        <v>5.0199999999999996</v>
      </c>
      <c r="E38" s="74">
        <v>5.0199999999999996</v>
      </c>
      <c r="F38" s="77" t="s">
        <v>120</v>
      </c>
      <c r="G38" s="109">
        <v>568</v>
      </c>
      <c r="H38" s="79"/>
      <c r="I38" s="111">
        <v>568</v>
      </c>
      <c r="J38" s="70" t="s">
        <v>265</v>
      </c>
      <c r="K38" s="166">
        <v>106961</v>
      </c>
      <c r="L38" s="112">
        <v>107529</v>
      </c>
      <c r="M38" s="133"/>
    </row>
    <row r="39" spans="1:13">
      <c r="A39" s="70">
        <v>1</v>
      </c>
      <c r="B39" s="70" t="s">
        <v>85</v>
      </c>
      <c r="C39" s="70" t="s">
        <v>117</v>
      </c>
      <c r="D39" s="74">
        <v>6.45</v>
      </c>
      <c r="E39" s="74">
        <v>6.45</v>
      </c>
      <c r="F39" s="77" t="s">
        <v>121</v>
      </c>
      <c r="G39" s="109">
        <v>250</v>
      </c>
      <c r="H39" s="79"/>
      <c r="I39" s="111">
        <v>250</v>
      </c>
      <c r="J39" s="70" t="s">
        <v>266</v>
      </c>
      <c r="K39" s="166">
        <v>41391</v>
      </c>
      <c r="L39" s="112">
        <v>41641</v>
      </c>
      <c r="M39" s="133"/>
    </row>
    <row r="40" spans="1:13">
      <c r="A40" s="70">
        <v>1</v>
      </c>
      <c r="B40" s="70" t="s">
        <v>85</v>
      </c>
      <c r="C40" s="70" t="s">
        <v>117</v>
      </c>
      <c r="D40" s="74">
        <v>16.12</v>
      </c>
      <c r="E40" s="74">
        <v>16.12</v>
      </c>
      <c r="F40" s="77" t="s">
        <v>122</v>
      </c>
      <c r="G40" s="109">
        <v>212</v>
      </c>
      <c r="H40" s="79"/>
      <c r="I40" s="111">
        <v>212</v>
      </c>
      <c r="J40" s="70" t="s">
        <v>267</v>
      </c>
      <c r="K40" s="166">
        <v>237121</v>
      </c>
      <c r="L40" s="112">
        <v>237333</v>
      </c>
      <c r="M40" s="133"/>
    </row>
    <row r="41" spans="1:13">
      <c r="A41" s="70">
        <v>1</v>
      </c>
      <c r="B41" s="70" t="s">
        <v>85</v>
      </c>
      <c r="C41" s="70" t="s">
        <v>123</v>
      </c>
      <c r="D41" s="74">
        <v>12.2</v>
      </c>
      <c r="E41" s="74">
        <v>12.2</v>
      </c>
      <c r="F41" s="77" t="s">
        <v>124</v>
      </c>
      <c r="G41" s="109">
        <v>842</v>
      </c>
      <c r="H41" s="79"/>
      <c r="I41" s="111">
        <v>842</v>
      </c>
      <c r="J41" s="70" t="s">
        <v>268</v>
      </c>
      <c r="K41" s="166">
        <v>186665</v>
      </c>
      <c r="L41" s="112">
        <v>187507</v>
      </c>
      <c r="M41" s="133"/>
    </row>
    <row r="42" spans="1:13">
      <c r="A42" s="70">
        <v>1</v>
      </c>
      <c r="B42" s="70" t="s">
        <v>85</v>
      </c>
      <c r="C42" s="70" t="s">
        <v>123</v>
      </c>
      <c r="D42" s="74">
        <v>12.3</v>
      </c>
      <c r="E42" s="74">
        <v>12.3</v>
      </c>
      <c r="F42" s="77" t="s">
        <v>125</v>
      </c>
      <c r="G42" s="109">
        <v>79</v>
      </c>
      <c r="H42" s="79"/>
      <c r="I42" s="111">
        <v>79</v>
      </c>
      <c r="J42" s="70" t="s">
        <v>269</v>
      </c>
      <c r="K42" s="166">
        <v>83387</v>
      </c>
      <c r="L42" s="112">
        <v>83466</v>
      </c>
      <c r="M42" s="133"/>
    </row>
    <row r="43" spans="1:13" s="53" customFormat="1">
      <c r="A43" s="70">
        <v>1</v>
      </c>
      <c r="B43" s="70" t="s">
        <v>85</v>
      </c>
      <c r="C43" s="70" t="s">
        <v>126</v>
      </c>
      <c r="D43" s="76">
        <v>4.95</v>
      </c>
      <c r="E43" s="76">
        <v>4.95</v>
      </c>
      <c r="F43" s="77" t="s">
        <v>127</v>
      </c>
      <c r="G43" s="78" t="s">
        <v>74</v>
      </c>
      <c r="H43" s="79"/>
      <c r="I43" s="80" t="s">
        <v>74</v>
      </c>
      <c r="J43" s="70" t="s">
        <v>270</v>
      </c>
      <c r="K43" s="166">
        <v>157000</v>
      </c>
      <c r="L43" s="112">
        <v>157000</v>
      </c>
      <c r="M43" s="148"/>
    </row>
    <row r="44" spans="1:13" s="53" customFormat="1">
      <c r="A44" s="70">
        <v>1</v>
      </c>
      <c r="B44" s="70" t="s">
        <v>85</v>
      </c>
      <c r="C44" s="70" t="s">
        <v>126</v>
      </c>
      <c r="D44" s="76">
        <v>5</v>
      </c>
      <c r="E44" s="76">
        <v>5</v>
      </c>
      <c r="F44" s="77" t="s">
        <v>128</v>
      </c>
      <c r="G44" s="78" t="s">
        <v>74</v>
      </c>
      <c r="H44" s="79"/>
      <c r="I44" s="80" t="s">
        <v>74</v>
      </c>
      <c r="J44" s="70" t="s">
        <v>271</v>
      </c>
      <c r="K44" s="166">
        <v>705000</v>
      </c>
      <c r="L44" s="112">
        <v>705000</v>
      </c>
      <c r="M44" s="148"/>
    </row>
    <row r="45" spans="1:13" s="53" customFormat="1">
      <c r="A45" s="70">
        <v>1</v>
      </c>
      <c r="B45" s="70" t="s">
        <v>85</v>
      </c>
      <c r="C45" s="70" t="s">
        <v>126</v>
      </c>
      <c r="D45" s="76">
        <v>5.25</v>
      </c>
      <c r="E45" s="76">
        <v>5.25</v>
      </c>
      <c r="F45" s="77" t="s">
        <v>129</v>
      </c>
      <c r="G45" s="78" t="s">
        <v>74</v>
      </c>
      <c r="H45" s="79"/>
      <c r="I45" s="80" t="s">
        <v>74</v>
      </c>
      <c r="J45" s="70" t="s">
        <v>272</v>
      </c>
      <c r="K45" s="166">
        <v>263006</v>
      </c>
      <c r="L45" s="112">
        <v>263006</v>
      </c>
      <c r="M45" s="148"/>
    </row>
    <row r="46" spans="1:13" s="53" customFormat="1">
      <c r="A46" s="70">
        <v>1</v>
      </c>
      <c r="B46" s="70" t="s">
        <v>85</v>
      </c>
      <c r="C46" s="70" t="s">
        <v>126</v>
      </c>
      <c r="D46" s="76">
        <v>13.67</v>
      </c>
      <c r="E46" s="76">
        <v>13.67</v>
      </c>
      <c r="F46" s="77" t="s">
        <v>130</v>
      </c>
      <c r="G46" s="78" t="s">
        <v>74</v>
      </c>
      <c r="H46" s="79"/>
      <c r="I46" s="80" t="s">
        <v>74</v>
      </c>
      <c r="J46" s="70" t="s">
        <v>273</v>
      </c>
      <c r="K46" s="166">
        <v>105000</v>
      </c>
      <c r="L46" s="112">
        <v>105000</v>
      </c>
      <c r="M46" s="148"/>
    </row>
    <row r="47" spans="1:13" s="53" customFormat="1">
      <c r="A47" s="70">
        <v>1</v>
      </c>
      <c r="B47" s="70" t="s">
        <v>85</v>
      </c>
      <c r="C47" s="70" t="s">
        <v>126</v>
      </c>
      <c r="D47" s="76">
        <v>15.5</v>
      </c>
      <c r="E47" s="76">
        <v>15.5</v>
      </c>
      <c r="F47" s="77" t="s">
        <v>131</v>
      </c>
      <c r="G47" s="78" t="s">
        <v>74</v>
      </c>
      <c r="H47" s="79"/>
      <c r="I47" s="80" t="s">
        <v>74</v>
      </c>
      <c r="J47" s="70" t="s">
        <v>274</v>
      </c>
      <c r="K47" s="166">
        <v>38750</v>
      </c>
      <c r="L47" s="112">
        <v>38750</v>
      </c>
      <c r="M47" s="148"/>
    </row>
    <row r="48" spans="1:13" s="53" customFormat="1">
      <c r="A48" s="70">
        <v>1</v>
      </c>
      <c r="B48" s="70" t="s">
        <v>85</v>
      </c>
      <c r="C48" s="70" t="s">
        <v>126</v>
      </c>
      <c r="D48" s="76">
        <v>17.829999999999998</v>
      </c>
      <c r="E48" s="76">
        <v>17.829999999999998</v>
      </c>
      <c r="F48" s="77" t="s">
        <v>132</v>
      </c>
      <c r="G48" s="109">
        <v>446</v>
      </c>
      <c r="H48" s="79"/>
      <c r="I48" s="111">
        <v>446</v>
      </c>
      <c r="J48" s="70" t="s">
        <v>275</v>
      </c>
      <c r="K48" s="166">
        <v>61400</v>
      </c>
      <c r="L48" s="112">
        <v>61846</v>
      </c>
      <c r="M48" s="148"/>
    </row>
    <row r="49" spans="1:13" s="53" customFormat="1">
      <c r="A49" s="70">
        <v>1</v>
      </c>
      <c r="B49" s="70" t="s">
        <v>85</v>
      </c>
      <c r="C49" s="70" t="s">
        <v>126</v>
      </c>
      <c r="D49" s="76">
        <v>25.01</v>
      </c>
      <c r="E49" s="76">
        <v>25.01</v>
      </c>
      <c r="F49" s="77" t="s">
        <v>133</v>
      </c>
      <c r="G49" s="169">
        <v>18800</v>
      </c>
      <c r="H49" s="79"/>
      <c r="I49" s="169">
        <v>18800</v>
      </c>
      <c r="J49" s="70" t="s">
        <v>276</v>
      </c>
      <c r="K49" s="81" t="s">
        <v>74</v>
      </c>
      <c r="L49" s="112">
        <v>18800</v>
      </c>
      <c r="M49" s="148"/>
    </row>
    <row r="50" spans="1:13" s="53" customFormat="1">
      <c r="A50" s="70">
        <v>1</v>
      </c>
      <c r="B50" s="70" t="s">
        <v>85</v>
      </c>
      <c r="C50" s="70" t="s">
        <v>126</v>
      </c>
      <c r="D50" s="76">
        <v>26.96</v>
      </c>
      <c r="E50" s="76">
        <v>26.96</v>
      </c>
      <c r="F50" s="77" t="s">
        <v>134</v>
      </c>
      <c r="G50" s="78" t="s">
        <v>74</v>
      </c>
      <c r="H50" s="79"/>
      <c r="I50" s="80" t="s">
        <v>74</v>
      </c>
      <c r="J50" s="70" t="s">
        <v>277</v>
      </c>
      <c r="K50" s="166">
        <v>158000</v>
      </c>
      <c r="L50" s="112">
        <v>158000</v>
      </c>
      <c r="M50" s="148"/>
    </row>
    <row r="51" spans="1:13" s="53" customFormat="1">
      <c r="A51" s="70">
        <v>1</v>
      </c>
      <c r="B51" s="70" t="s">
        <v>85</v>
      </c>
      <c r="C51" s="70" t="s">
        <v>126</v>
      </c>
      <c r="D51" s="76">
        <v>27.1</v>
      </c>
      <c r="E51" s="76">
        <v>27.1</v>
      </c>
      <c r="F51" s="77" t="s">
        <v>135</v>
      </c>
      <c r="G51" s="109">
        <v>638</v>
      </c>
      <c r="H51" s="79"/>
      <c r="I51" s="111">
        <v>638</v>
      </c>
      <c r="J51" s="70" t="s">
        <v>278</v>
      </c>
      <c r="K51" s="166">
        <v>131000</v>
      </c>
      <c r="L51" s="112">
        <v>131638</v>
      </c>
      <c r="M51" s="148"/>
    </row>
    <row r="52" spans="1:13" s="53" customFormat="1" ht="25.5">
      <c r="A52" s="70">
        <v>1</v>
      </c>
      <c r="B52" s="70" t="s">
        <v>85</v>
      </c>
      <c r="C52" s="70" t="s">
        <v>126</v>
      </c>
      <c r="D52" s="76">
        <v>31.73</v>
      </c>
      <c r="E52" s="76">
        <v>31.73</v>
      </c>
      <c r="F52" s="77" t="s">
        <v>136</v>
      </c>
      <c r="G52" s="168">
        <v>1015</v>
      </c>
      <c r="H52" s="162"/>
      <c r="I52" s="168">
        <v>1015</v>
      </c>
      <c r="J52" s="89" t="s">
        <v>279</v>
      </c>
      <c r="K52" s="167">
        <v>138000</v>
      </c>
      <c r="L52" s="112">
        <v>139015</v>
      </c>
      <c r="M52" s="148"/>
    </row>
    <row r="53" spans="1:13" s="53" customFormat="1">
      <c r="A53" s="70">
        <v>1</v>
      </c>
      <c r="B53" s="70" t="s">
        <v>85</v>
      </c>
      <c r="C53" s="70" t="s">
        <v>126</v>
      </c>
      <c r="D53" s="76">
        <v>35.97</v>
      </c>
      <c r="E53" s="76">
        <v>35.97</v>
      </c>
      <c r="F53" s="77" t="s">
        <v>137</v>
      </c>
      <c r="G53" s="109">
        <v>758</v>
      </c>
      <c r="H53" s="79"/>
      <c r="I53" s="111">
        <v>758</v>
      </c>
      <c r="J53" s="70" t="s">
        <v>280</v>
      </c>
      <c r="K53" s="167">
        <v>233000</v>
      </c>
      <c r="L53" s="112">
        <v>233758</v>
      </c>
      <c r="M53" s="148"/>
    </row>
    <row r="54" spans="1:13" s="53" customFormat="1" ht="25.5">
      <c r="A54" s="70">
        <v>1</v>
      </c>
      <c r="B54" s="70" t="s">
        <v>85</v>
      </c>
      <c r="C54" s="70" t="s">
        <v>126</v>
      </c>
      <c r="D54" s="76">
        <v>36.979999999999997</v>
      </c>
      <c r="E54" s="76">
        <v>36.979999999999997</v>
      </c>
      <c r="F54" s="77" t="s">
        <v>138</v>
      </c>
      <c r="G54" s="168">
        <v>1314</v>
      </c>
      <c r="H54" s="162"/>
      <c r="I54" s="168">
        <v>1314</v>
      </c>
      <c r="J54" s="89" t="s">
        <v>281</v>
      </c>
      <c r="K54" s="167">
        <v>251968</v>
      </c>
      <c r="L54" s="112">
        <v>253282</v>
      </c>
      <c r="M54" s="148"/>
    </row>
    <row r="55" spans="1:13" s="53" customFormat="1">
      <c r="A55" s="70">
        <v>1</v>
      </c>
      <c r="B55" s="70" t="s">
        <v>85</v>
      </c>
      <c r="C55" s="70" t="s">
        <v>126</v>
      </c>
      <c r="D55" s="76">
        <v>41.57</v>
      </c>
      <c r="E55" s="76">
        <v>41.58</v>
      </c>
      <c r="F55" s="77" t="s">
        <v>139</v>
      </c>
      <c r="G55" s="78" t="s">
        <v>74</v>
      </c>
      <c r="H55" s="79"/>
      <c r="I55" s="80" t="s">
        <v>74</v>
      </c>
      <c r="J55" s="70" t="s">
        <v>282</v>
      </c>
      <c r="K55" s="167">
        <v>28175</v>
      </c>
      <c r="L55" s="112">
        <v>28175</v>
      </c>
      <c r="M55" s="148"/>
    </row>
    <row r="56" spans="1:13" s="53" customFormat="1" ht="25.5">
      <c r="A56" s="70">
        <v>1</v>
      </c>
      <c r="B56" s="70" t="s">
        <v>85</v>
      </c>
      <c r="C56" s="70" t="s">
        <v>126</v>
      </c>
      <c r="D56" s="76">
        <v>42.7</v>
      </c>
      <c r="E56" s="76">
        <v>42.7</v>
      </c>
      <c r="F56" s="77" t="s">
        <v>140</v>
      </c>
      <c r="G56" s="169">
        <v>7243</v>
      </c>
      <c r="H56" s="79"/>
      <c r="I56" s="169">
        <v>7243</v>
      </c>
      <c r="J56" s="89" t="s">
        <v>283</v>
      </c>
      <c r="K56" s="167">
        <v>242500</v>
      </c>
      <c r="L56" s="112">
        <v>249743</v>
      </c>
      <c r="M56" s="148"/>
    </row>
    <row r="57" spans="1:13" s="53" customFormat="1">
      <c r="A57" s="70">
        <v>1</v>
      </c>
      <c r="B57" s="70" t="s">
        <v>85</v>
      </c>
      <c r="C57" s="70" t="s">
        <v>141</v>
      </c>
      <c r="D57" s="76">
        <v>2.11</v>
      </c>
      <c r="E57" s="76">
        <v>2.11</v>
      </c>
      <c r="F57" s="77" t="s">
        <v>142</v>
      </c>
      <c r="G57" s="109">
        <v>37</v>
      </c>
      <c r="H57" s="79"/>
      <c r="I57" s="111">
        <v>37</v>
      </c>
      <c r="J57" s="70" t="s">
        <v>284</v>
      </c>
      <c r="K57" s="167">
        <v>14000</v>
      </c>
      <c r="L57" s="112">
        <v>14037</v>
      </c>
      <c r="M57" s="148"/>
    </row>
    <row r="58" spans="1:13" s="53" customFormat="1">
      <c r="A58" s="70">
        <v>1</v>
      </c>
      <c r="B58" s="70" t="s">
        <v>85</v>
      </c>
      <c r="C58" s="70" t="s">
        <v>141</v>
      </c>
      <c r="D58" s="76">
        <v>3.55</v>
      </c>
      <c r="E58" s="76">
        <v>3.55</v>
      </c>
      <c r="F58" s="77" t="s">
        <v>143</v>
      </c>
      <c r="G58" s="109">
        <v>37</v>
      </c>
      <c r="H58" s="79"/>
      <c r="I58" s="111">
        <v>37</v>
      </c>
      <c r="J58" s="70" t="s">
        <v>285</v>
      </c>
      <c r="K58" s="167">
        <v>230019</v>
      </c>
      <c r="L58" s="112">
        <v>230056</v>
      </c>
      <c r="M58" s="148"/>
    </row>
    <row r="59" spans="1:13" s="53" customFormat="1">
      <c r="A59" s="75">
        <v>1</v>
      </c>
      <c r="B59" s="70" t="s">
        <v>85</v>
      </c>
      <c r="C59" s="70" t="s">
        <v>141</v>
      </c>
      <c r="D59" s="76">
        <v>14.6</v>
      </c>
      <c r="E59" s="76">
        <v>14.6</v>
      </c>
      <c r="F59" s="77" t="s">
        <v>144</v>
      </c>
      <c r="G59" s="109">
        <v>37</v>
      </c>
      <c r="H59" s="79"/>
      <c r="I59" s="111">
        <v>37</v>
      </c>
      <c r="J59" s="70" t="s">
        <v>286</v>
      </c>
      <c r="K59" s="167">
        <v>22500</v>
      </c>
      <c r="L59" s="112">
        <v>22537</v>
      </c>
      <c r="M59" s="148"/>
    </row>
    <row r="60" spans="1:13" s="54" customFormat="1">
      <c r="A60" s="75">
        <v>1</v>
      </c>
      <c r="B60" s="70" t="s">
        <v>85</v>
      </c>
      <c r="C60" s="70" t="s">
        <v>145</v>
      </c>
      <c r="D60" s="76">
        <v>1.2</v>
      </c>
      <c r="E60" s="76">
        <v>1.2</v>
      </c>
      <c r="F60" s="77" t="s">
        <v>146</v>
      </c>
      <c r="G60" s="109">
        <v>470</v>
      </c>
      <c r="H60" s="79"/>
      <c r="I60" s="111">
        <v>470</v>
      </c>
      <c r="J60" s="70" t="s">
        <v>287</v>
      </c>
      <c r="K60" s="167">
        <v>97877</v>
      </c>
      <c r="L60" s="112">
        <v>98347</v>
      </c>
      <c r="M60" s="143"/>
    </row>
    <row r="61" spans="1:13" s="54" customFormat="1">
      <c r="A61" s="75"/>
      <c r="B61" s="70"/>
      <c r="C61" s="70"/>
      <c r="D61" s="76"/>
      <c r="E61" s="76"/>
      <c r="F61" s="77"/>
      <c r="G61" s="78"/>
      <c r="H61" s="79"/>
      <c r="I61" s="80">
        <f>G61+H61</f>
        <v>0</v>
      </c>
      <c r="J61" s="70"/>
      <c r="K61" s="81">
        <v>0</v>
      </c>
      <c r="L61" s="82">
        <f>I61+K61</f>
        <v>0</v>
      </c>
      <c r="M61" s="143"/>
    </row>
    <row r="62" spans="1:13">
      <c r="A62" s="75"/>
      <c r="B62" s="70"/>
      <c r="C62" s="70"/>
      <c r="D62" s="76"/>
      <c r="E62" s="76"/>
      <c r="F62" s="77"/>
      <c r="G62" s="78"/>
      <c r="H62" s="79"/>
      <c r="I62" s="80">
        <f>G62+H62</f>
        <v>0</v>
      </c>
      <c r="J62" s="73"/>
      <c r="K62" s="81">
        <v>0</v>
      </c>
      <c r="L62" s="82">
        <f>I62+K62</f>
        <v>0</v>
      </c>
      <c r="M62" s="133"/>
    </row>
    <row r="63" spans="1:13" ht="15.75">
      <c r="A63" s="19"/>
      <c r="B63" s="12"/>
      <c r="C63" s="12"/>
      <c r="D63" s="13" t="s">
        <v>26</v>
      </c>
      <c r="E63" s="12"/>
      <c r="F63" s="13" t="s">
        <v>11</v>
      </c>
      <c r="G63" s="137">
        <f>SUM(G12:G62)</f>
        <v>252195</v>
      </c>
      <c r="H63" s="137">
        <f>SUM(H12:H62)</f>
        <v>0</v>
      </c>
      <c r="I63" s="137">
        <f>SUM(I12:I62)</f>
        <v>252195</v>
      </c>
      <c r="J63" s="13" t="s">
        <v>21</v>
      </c>
      <c r="K63" s="137">
        <f>SUM(K12:K62)</f>
        <v>10335099</v>
      </c>
      <c r="L63" s="137">
        <f>SUM(L12:L62)</f>
        <v>10270365</v>
      </c>
      <c r="M63" s="137">
        <f>SUM(M12:M62)</f>
        <v>0</v>
      </c>
    </row>
    <row r="64" spans="1:13">
      <c r="I64" s="20"/>
      <c r="K64" s="20"/>
    </row>
    <row r="65" spans="3:12">
      <c r="C65" s="144" t="s">
        <v>235</v>
      </c>
      <c r="D65" s="147"/>
      <c r="F65" s="146" t="s">
        <v>240</v>
      </c>
      <c r="G65" s="159"/>
      <c r="I65" s="146" t="s">
        <v>241</v>
      </c>
      <c r="J65" s="160"/>
      <c r="K65" s="146" t="s">
        <v>234</v>
      </c>
      <c r="L65" s="145"/>
    </row>
  </sheetData>
  <pageMargins left="0.75" right="0.75" top="1" bottom="1" header="0.5" footer="0.5"/>
  <pageSetup scale="73" fitToHeight="2" orientation="landscape" r:id="rId1"/>
  <headerFooter alignWithMargins="0">
    <oddFooter>&amp;C&amp;D&amp; [Time]&amp; [Tab]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view="pageLayout" zoomScaleNormal="75" workbookViewId="0">
      <selection activeCell="C33" sqref="C33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5.425781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</cols>
  <sheetData>
    <row r="1" spans="1:12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</row>
    <row r="2" spans="1:12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</row>
    <row r="3" spans="1:12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</row>
    <row r="4" spans="1:12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</row>
    <row r="5" spans="1:12" ht="13.5" thickBot="1">
      <c r="A5" s="126"/>
      <c r="B5" s="125" t="s">
        <v>17</v>
      </c>
      <c r="C5" s="86" t="s">
        <v>51</v>
      </c>
      <c r="D5" s="5"/>
      <c r="E5" s="11" t="s">
        <v>0</v>
      </c>
      <c r="F5" s="135">
        <v>40703</v>
      </c>
      <c r="G5" s="67" t="s">
        <v>29</v>
      </c>
      <c r="H5" s="2"/>
      <c r="I5" s="2"/>
      <c r="K5" s="61" t="s">
        <v>30</v>
      </c>
      <c r="L5" s="6"/>
    </row>
    <row r="6" spans="1:12" ht="14.25">
      <c r="A6" s="55" t="s">
        <v>34</v>
      </c>
      <c r="B6" s="83"/>
      <c r="C6" s="86"/>
      <c r="D6" s="2"/>
      <c r="E6" s="2"/>
      <c r="F6" s="2"/>
      <c r="G6" s="2"/>
      <c r="H6" s="2"/>
      <c r="I6" s="2"/>
      <c r="K6" s="69" t="s">
        <v>31</v>
      </c>
      <c r="L6" s="6"/>
    </row>
    <row r="7" spans="1:12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</row>
    <row r="8" spans="1:12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</row>
    <row r="9" spans="1:12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151"/>
      <c r="K9" s="25" t="s">
        <v>14</v>
      </c>
      <c r="L9" s="36" t="s">
        <v>15</v>
      </c>
    </row>
    <row r="10" spans="1:12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</row>
    <row r="11" spans="1:12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</row>
    <row r="12" spans="1:12">
      <c r="A12" s="70">
        <v>2</v>
      </c>
      <c r="B12" s="70" t="s">
        <v>38</v>
      </c>
      <c r="C12" s="114" t="s">
        <v>175</v>
      </c>
      <c r="D12" s="74">
        <v>7.5</v>
      </c>
      <c r="E12" s="74"/>
      <c r="F12" s="77" t="s">
        <v>52</v>
      </c>
      <c r="G12" s="78"/>
      <c r="H12" s="79"/>
      <c r="I12" s="80">
        <f t="shared" ref="I12:I27" si="0">G12+H12</f>
        <v>0</v>
      </c>
      <c r="J12" s="73"/>
      <c r="K12" s="81">
        <v>0</v>
      </c>
      <c r="L12" s="82">
        <v>50000</v>
      </c>
    </row>
    <row r="13" spans="1:12" s="53" customFormat="1">
      <c r="A13" s="70">
        <v>2</v>
      </c>
      <c r="B13" s="70" t="s">
        <v>38</v>
      </c>
      <c r="C13" s="114" t="s">
        <v>176</v>
      </c>
      <c r="D13" s="76">
        <v>31</v>
      </c>
      <c r="E13" s="76"/>
      <c r="F13" s="77"/>
      <c r="G13" s="78"/>
      <c r="H13" s="79"/>
      <c r="I13" s="80">
        <f t="shared" si="0"/>
        <v>0</v>
      </c>
      <c r="J13" s="136"/>
      <c r="K13" s="81">
        <v>0</v>
      </c>
      <c r="L13" s="82">
        <v>250000</v>
      </c>
    </row>
    <row r="14" spans="1:12" s="53" customFormat="1">
      <c r="A14" s="70">
        <v>2</v>
      </c>
      <c r="B14" s="70" t="s">
        <v>38</v>
      </c>
      <c r="C14" s="114" t="s">
        <v>176</v>
      </c>
      <c r="D14" s="76">
        <v>6.5</v>
      </c>
      <c r="E14" s="76"/>
      <c r="F14" s="77"/>
      <c r="G14" s="78"/>
      <c r="H14" s="79"/>
      <c r="I14" s="80">
        <f t="shared" si="0"/>
        <v>0</v>
      </c>
      <c r="J14" s="136"/>
      <c r="K14" s="81">
        <v>0</v>
      </c>
      <c r="L14" s="82">
        <v>75000</v>
      </c>
    </row>
    <row r="15" spans="1:12" s="53" customFormat="1">
      <c r="A15" s="70">
        <v>2</v>
      </c>
      <c r="B15" s="70" t="s">
        <v>38</v>
      </c>
      <c r="C15" s="114" t="s">
        <v>176</v>
      </c>
      <c r="D15" s="76">
        <v>15.2</v>
      </c>
      <c r="E15" s="76"/>
      <c r="F15" s="77"/>
      <c r="G15" s="78"/>
      <c r="H15" s="79"/>
      <c r="I15" s="80">
        <f t="shared" si="0"/>
        <v>0</v>
      </c>
      <c r="J15" s="136"/>
      <c r="K15" s="81">
        <v>0</v>
      </c>
      <c r="L15" s="82">
        <v>50000</v>
      </c>
    </row>
    <row r="16" spans="1:12" s="53" customFormat="1">
      <c r="A16" s="70">
        <v>2</v>
      </c>
      <c r="B16" s="70" t="s">
        <v>38</v>
      </c>
      <c r="C16" s="114" t="s">
        <v>176</v>
      </c>
      <c r="D16" s="76">
        <v>14.2</v>
      </c>
      <c r="E16" s="76"/>
      <c r="F16" s="77"/>
      <c r="G16" s="78"/>
      <c r="H16" s="79"/>
      <c r="I16" s="80">
        <f t="shared" si="0"/>
        <v>0</v>
      </c>
      <c r="J16" s="136"/>
      <c r="K16" s="81">
        <v>0</v>
      </c>
      <c r="L16" s="82">
        <v>200000</v>
      </c>
    </row>
    <row r="17" spans="1:12" s="53" customFormat="1">
      <c r="A17" s="70">
        <v>2</v>
      </c>
      <c r="B17" s="70" t="s">
        <v>38</v>
      </c>
      <c r="C17" s="114" t="s">
        <v>177</v>
      </c>
      <c r="D17" s="76">
        <v>0.05</v>
      </c>
      <c r="E17" s="76"/>
      <c r="F17" s="77"/>
      <c r="G17" s="78"/>
      <c r="H17" s="79"/>
      <c r="I17" s="80">
        <f t="shared" si="0"/>
        <v>0</v>
      </c>
      <c r="J17" s="136"/>
      <c r="K17" s="81">
        <v>0</v>
      </c>
      <c r="L17" s="82">
        <v>50000</v>
      </c>
    </row>
    <row r="18" spans="1:12" s="53" customFormat="1">
      <c r="A18" s="70">
        <v>2</v>
      </c>
      <c r="B18" s="70" t="s">
        <v>38</v>
      </c>
      <c r="C18" s="114" t="s">
        <v>177</v>
      </c>
      <c r="D18" s="76">
        <v>0.1</v>
      </c>
      <c r="E18" s="76"/>
      <c r="F18" s="77"/>
      <c r="G18" s="78"/>
      <c r="H18" s="79"/>
      <c r="I18" s="80">
        <f t="shared" si="0"/>
        <v>0</v>
      </c>
      <c r="J18" s="136"/>
      <c r="K18" s="81">
        <v>0</v>
      </c>
      <c r="L18" s="82">
        <v>50000</v>
      </c>
    </row>
    <row r="19" spans="1:12" s="53" customFormat="1">
      <c r="A19" s="70">
        <v>2</v>
      </c>
      <c r="B19" s="70" t="s">
        <v>38</v>
      </c>
      <c r="C19" s="114" t="s">
        <v>177</v>
      </c>
      <c r="D19" s="76">
        <v>2.15</v>
      </c>
      <c r="E19" s="76"/>
      <c r="F19" s="77"/>
      <c r="G19" s="78"/>
      <c r="H19" s="79"/>
      <c r="I19" s="80">
        <f t="shared" si="0"/>
        <v>0</v>
      </c>
      <c r="J19" s="136"/>
      <c r="K19" s="81">
        <v>0</v>
      </c>
      <c r="L19" s="82">
        <v>50000</v>
      </c>
    </row>
    <row r="20" spans="1:12" s="53" customFormat="1">
      <c r="A20" s="70">
        <v>2</v>
      </c>
      <c r="B20" s="70" t="s">
        <v>38</v>
      </c>
      <c r="C20" s="114" t="s">
        <v>177</v>
      </c>
      <c r="D20" s="76">
        <v>3.7</v>
      </c>
      <c r="E20" s="76"/>
      <c r="F20" s="77"/>
      <c r="G20" s="78"/>
      <c r="H20" s="79"/>
      <c r="I20" s="80">
        <f t="shared" si="0"/>
        <v>0</v>
      </c>
      <c r="J20" s="136"/>
      <c r="K20" s="81">
        <v>0</v>
      </c>
      <c r="L20" s="82">
        <v>200000</v>
      </c>
    </row>
    <row r="21" spans="1:12" s="53" customFormat="1">
      <c r="A21" s="70">
        <v>2</v>
      </c>
      <c r="B21" s="70" t="s">
        <v>38</v>
      </c>
      <c r="C21" s="114" t="s">
        <v>177</v>
      </c>
      <c r="D21" s="76">
        <v>4.3499999999999996</v>
      </c>
      <c r="E21" s="76"/>
      <c r="F21" s="77"/>
      <c r="G21" s="78"/>
      <c r="H21" s="79"/>
      <c r="I21" s="80">
        <f t="shared" si="0"/>
        <v>0</v>
      </c>
      <c r="J21" s="136"/>
      <c r="K21" s="81">
        <v>0</v>
      </c>
      <c r="L21" s="82">
        <v>50000</v>
      </c>
    </row>
    <row r="22" spans="1:12" s="53" customFormat="1">
      <c r="A22" s="70">
        <v>2</v>
      </c>
      <c r="B22" s="70" t="s">
        <v>38</v>
      </c>
      <c r="C22" s="114" t="s">
        <v>177</v>
      </c>
      <c r="D22" s="76">
        <v>4.9000000000000004</v>
      </c>
      <c r="E22" s="76"/>
      <c r="F22" s="77"/>
      <c r="G22" s="78"/>
      <c r="H22" s="79"/>
      <c r="I22" s="80">
        <f t="shared" si="0"/>
        <v>0</v>
      </c>
      <c r="J22" s="136"/>
      <c r="K22" s="81">
        <v>0</v>
      </c>
      <c r="L22" s="82">
        <v>50000</v>
      </c>
    </row>
    <row r="23" spans="1:12" s="53" customFormat="1">
      <c r="A23" s="70">
        <v>2</v>
      </c>
      <c r="B23" s="70" t="s">
        <v>38</v>
      </c>
      <c r="C23" s="114" t="s">
        <v>177</v>
      </c>
      <c r="D23" s="76"/>
      <c r="E23" s="76"/>
      <c r="F23" s="77"/>
      <c r="G23" s="78"/>
      <c r="H23" s="79"/>
      <c r="I23" s="80">
        <f t="shared" si="0"/>
        <v>0</v>
      </c>
      <c r="J23" s="136"/>
      <c r="K23" s="81">
        <v>0</v>
      </c>
      <c r="L23" s="82">
        <v>50000</v>
      </c>
    </row>
    <row r="24" spans="1:12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0"/>
        <v>0</v>
      </c>
      <c r="J24" s="136"/>
      <c r="K24" s="81">
        <v>0</v>
      </c>
      <c r="L24" s="82">
        <f t="shared" ref="L24:L27" si="1">I24+K24</f>
        <v>0</v>
      </c>
    </row>
    <row r="25" spans="1:12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0"/>
        <v>0</v>
      </c>
      <c r="J25" s="70"/>
      <c r="K25" s="81">
        <v>0</v>
      </c>
      <c r="L25" s="82">
        <f t="shared" si="1"/>
        <v>0</v>
      </c>
    </row>
    <row r="26" spans="1:12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0"/>
        <v>0</v>
      </c>
      <c r="J26" s="70"/>
      <c r="K26" s="81">
        <v>0</v>
      </c>
      <c r="L26" s="82">
        <f t="shared" si="1"/>
        <v>0</v>
      </c>
    </row>
    <row r="27" spans="1:12">
      <c r="A27" s="75"/>
      <c r="B27" s="70"/>
      <c r="C27" s="70"/>
      <c r="D27" s="76"/>
      <c r="E27" s="76"/>
      <c r="F27" s="77"/>
      <c r="G27" s="78"/>
      <c r="H27" s="79"/>
      <c r="I27" s="80">
        <f t="shared" si="0"/>
        <v>0</v>
      </c>
      <c r="J27" s="73"/>
      <c r="K27" s="81">
        <v>0</v>
      </c>
      <c r="L27" s="82">
        <f t="shared" si="1"/>
        <v>0</v>
      </c>
    </row>
    <row r="28" spans="1:12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0</v>
      </c>
      <c r="H28" s="137">
        <f>SUM(H12:H27)</f>
        <v>0</v>
      </c>
      <c r="I28" s="137">
        <f>SUM(I12:I27)</f>
        <v>0</v>
      </c>
      <c r="J28" s="13" t="s">
        <v>21</v>
      </c>
      <c r="K28" s="137">
        <f>SUM(K12:K27)</f>
        <v>0</v>
      </c>
      <c r="L28" s="63">
        <f>SUM(L12:L27)</f>
        <v>1125000</v>
      </c>
    </row>
    <row r="29" spans="1:12">
      <c r="I29" s="20"/>
      <c r="K29" s="20"/>
    </row>
    <row r="30" spans="1:12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</sheetData>
  <pageMargins left="0.75" right="0.75" top="1" bottom="1" header="0.5" footer="0.5"/>
  <pageSetup scale="80" orientation="landscape" r:id="rId1"/>
  <headerFooter alignWithMargins="0">
    <oddFooter xml:space="preserve">&amp;C&amp;D &amp;T &amp;A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5" zoomScaleNormal="75" workbookViewId="0">
      <selection activeCell="C49" sqref="C49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7.1406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425781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67</v>
      </c>
      <c r="D5" s="5"/>
      <c r="E5" s="11" t="s">
        <v>0</v>
      </c>
      <c r="F5" s="135">
        <v>40729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55" t="s">
        <v>34</v>
      </c>
      <c r="B6" s="83"/>
      <c r="C6" s="101" t="s">
        <v>147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34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151"/>
      <c r="K9" s="25" t="s">
        <v>14</v>
      </c>
      <c r="L9" s="158" t="s">
        <v>15</v>
      </c>
      <c r="M9" s="14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156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157"/>
      <c r="M11" s="142"/>
    </row>
    <row r="12" spans="1:13">
      <c r="A12" s="70">
        <v>4</v>
      </c>
      <c r="B12" s="70" t="s">
        <v>68</v>
      </c>
      <c r="C12" s="70" t="s">
        <v>148</v>
      </c>
      <c r="D12" s="74">
        <v>20.7</v>
      </c>
      <c r="E12" s="74"/>
      <c r="F12" s="77" t="s">
        <v>314</v>
      </c>
      <c r="G12" s="78"/>
      <c r="H12" s="79"/>
      <c r="I12" s="80">
        <f t="shared" ref="I12:I27" si="0">G12+H12</f>
        <v>0</v>
      </c>
      <c r="J12" s="70" t="s">
        <v>315</v>
      </c>
      <c r="K12" s="170">
        <f>448000+67200+44800</f>
        <v>560000</v>
      </c>
      <c r="L12" s="82">
        <f>I12+K12</f>
        <v>560000</v>
      </c>
      <c r="M12" s="133"/>
    </row>
    <row r="13" spans="1:13" s="53" customFormat="1">
      <c r="A13" s="70">
        <v>4</v>
      </c>
      <c r="B13" s="70" t="s">
        <v>68</v>
      </c>
      <c r="C13" s="70" t="s">
        <v>317</v>
      </c>
      <c r="D13" s="76">
        <v>6.31</v>
      </c>
      <c r="E13" s="76"/>
      <c r="F13" s="77" t="s">
        <v>309</v>
      </c>
      <c r="G13" s="78"/>
      <c r="H13" s="79"/>
      <c r="I13" s="80">
        <f t="shared" si="0"/>
        <v>0</v>
      </c>
      <c r="J13" s="70" t="s">
        <v>310</v>
      </c>
      <c r="K13" s="184">
        <v>24800</v>
      </c>
      <c r="L13" s="82">
        <f>I13+K13</f>
        <v>24800</v>
      </c>
      <c r="M13" s="148"/>
    </row>
    <row r="14" spans="1:13" s="53" customFormat="1">
      <c r="A14" s="70">
        <v>4</v>
      </c>
      <c r="B14" s="70" t="s">
        <v>68</v>
      </c>
      <c r="C14" s="70" t="s">
        <v>149</v>
      </c>
      <c r="D14" s="76">
        <v>0.49</v>
      </c>
      <c r="E14" s="76"/>
      <c r="F14" s="77" t="s">
        <v>311</v>
      </c>
      <c r="G14" s="78">
        <v>0</v>
      </c>
      <c r="H14" s="79">
        <v>0</v>
      </c>
      <c r="I14" s="80">
        <f t="shared" si="0"/>
        <v>0</v>
      </c>
      <c r="J14" s="70" t="s">
        <v>312</v>
      </c>
      <c r="K14" s="186">
        <f>744000+74400+111600</f>
        <v>930000</v>
      </c>
      <c r="L14" s="82">
        <f>I14+K14</f>
        <v>930000</v>
      </c>
      <c r="M14" s="148"/>
    </row>
    <row r="15" spans="1:13" s="53" customFormat="1">
      <c r="A15" s="70">
        <v>4</v>
      </c>
      <c r="B15" s="70" t="s">
        <v>68</v>
      </c>
      <c r="C15" s="70" t="s">
        <v>150</v>
      </c>
      <c r="D15" s="76"/>
      <c r="E15" s="76"/>
      <c r="F15" s="77"/>
      <c r="G15" s="78"/>
      <c r="H15" s="79"/>
      <c r="I15" s="80">
        <f t="shared" si="0"/>
        <v>0</v>
      </c>
      <c r="J15" s="70"/>
      <c r="K15" s="81">
        <v>0</v>
      </c>
      <c r="L15" s="112"/>
      <c r="M15" s="148"/>
    </row>
    <row r="16" spans="1:13" s="53" customFormat="1">
      <c r="A16" s="70">
        <v>4</v>
      </c>
      <c r="B16" s="70" t="s">
        <v>68</v>
      </c>
      <c r="C16" s="70" t="s">
        <v>148</v>
      </c>
      <c r="D16" s="76">
        <v>9.31</v>
      </c>
      <c r="E16" s="76"/>
      <c r="F16" s="77" t="s">
        <v>313</v>
      </c>
      <c r="G16" s="78"/>
      <c r="H16" s="185">
        <v>33000</v>
      </c>
      <c r="I16" s="181">
        <f t="shared" si="0"/>
        <v>33000</v>
      </c>
      <c r="J16" s="70" t="s">
        <v>316</v>
      </c>
      <c r="K16" s="81">
        <v>0</v>
      </c>
      <c r="L16" s="82">
        <f>I16+K16</f>
        <v>33000</v>
      </c>
      <c r="M16" s="148"/>
    </row>
    <row r="17" spans="1:13" s="53" customFormat="1" ht="25.5">
      <c r="A17" s="70">
        <v>4</v>
      </c>
      <c r="B17" s="70" t="s">
        <v>68</v>
      </c>
      <c r="C17" s="89" t="s">
        <v>151</v>
      </c>
      <c r="D17" s="76"/>
      <c r="E17" s="76"/>
      <c r="F17" s="77" t="s">
        <v>307</v>
      </c>
      <c r="G17" s="78"/>
      <c r="H17" s="185">
        <v>60000</v>
      </c>
      <c r="I17" s="181">
        <f t="shared" si="0"/>
        <v>60000</v>
      </c>
      <c r="J17" s="70" t="s">
        <v>308</v>
      </c>
      <c r="K17" s="81">
        <v>0</v>
      </c>
      <c r="L17" s="82">
        <f>I17+K17</f>
        <v>60000</v>
      </c>
      <c r="M17" s="148"/>
    </row>
    <row r="18" spans="1:13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0"/>
        <v>0</v>
      </c>
      <c r="J18" s="136"/>
      <c r="K18" s="81">
        <v>0</v>
      </c>
      <c r="L18" s="112"/>
      <c r="M18" s="148"/>
    </row>
    <row r="19" spans="1:13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0"/>
        <v>0</v>
      </c>
      <c r="J19" s="136"/>
      <c r="K19" s="81">
        <v>0</v>
      </c>
      <c r="L19" s="82">
        <f t="shared" ref="L19:L27" si="1">I19+K19</f>
        <v>0</v>
      </c>
      <c r="M19" s="148"/>
    </row>
    <row r="20" spans="1:13" s="53" customFormat="1">
      <c r="A20" s="70"/>
      <c r="B20" s="70"/>
      <c r="C20" s="123"/>
      <c r="D20" s="76"/>
      <c r="E20" s="76"/>
      <c r="F20" s="77"/>
      <c r="G20" s="78"/>
      <c r="H20" s="79"/>
      <c r="I20" s="80">
        <f t="shared" si="0"/>
        <v>0</v>
      </c>
      <c r="J20" s="136"/>
      <c r="K20" s="81">
        <v>0</v>
      </c>
      <c r="L20" s="82">
        <f t="shared" si="1"/>
        <v>0</v>
      </c>
      <c r="M20" s="148"/>
    </row>
    <row r="21" spans="1:13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0"/>
        <v>0</v>
      </c>
      <c r="J21" s="136"/>
      <c r="K21" s="81">
        <v>0</v>
      </c>
      <c r="L21" s="82">
        <f t="shared" si="1"/>
        <v>0</v>
      </c>
      <c r="M21" s="148"/>
    </row>
    <row r="22" spans="1:13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0"/>
        <v>0</v>
      </c>
      <c r="J22" s="136"/>
      <c r="K22" s="81">
        <v>0</v>
      </c>
      <c r="L22" s="82">
        <f t="shared" si="1"/>
        <v>0</v>
      </c>
      <c r="M22" s="148"/>
    </row>
    <row r="23" spans="1:13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0"/>
        <v>0</v>
      </c>
      <c r="J23" s="136"/>
      <c r="K23" s="81">
        <v>0</v>
      </c>
      <c r="L23" s="82">
        <f t="shared" si="1"/>
        <v>0</v>
      </c>
      <c r="M23" s="148"/>
    </row>
    <row r="24" spans="1:13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0"/>
        <v>0</v>
      </c>
      <c r="J24" s="136"/>
      <c r="K24" s="81">
        <v>0</v>
      </c>
      <c r="L24" s="82">
        <f t="shared" si="1"/>
        <v>0</v>
      </c>
      <c r="M24" s="148"/>
    </row>
    <row r="25" spans="1:13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0"/>
        <v>0</v>
      </c>
      <c r="J25" s="70"/>
      <c r="K25" s="81">
        <v>0</v>
      </c>
      <c r="L25" s="82">
        <f t="shared" si="1"/>
        <v>0</v>
      </c>
      <c r="M25" s="143"/>
    </row>
    <row r="26" spans="1:13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0"/>
        <v>0</v>
      </c>
      <c r="J26" s="70"/>
      <c r="K26" s="81">
        <v>0</v>
      </c>
      <c r="L26" s="82">
        <f t="shared" si="1"/>
        <v>0</v>
      </c>
      <c r="M26" s="143"/>
    </row>
    <row r="27" spans="1:13">
      <c r="A27" s="75"/>
      <c r="B27" s="70"/>
      <c r="C27" s="70"/>
      <c r="D27" s="76"/>
      <c r="E27" s="76"/>
      <c r="F27" s="77"/>
      <c r="G27" s="78"/>
      <c r="H27" s="79"/>
      <c r="I27" s="80">
        <f t="shared" si="0"/>
        <v>0</v>
      </c>
      <c r="J27" s="73"/>
      <c r="K27" s="81">
        <v>0</v>
      </c>
      <c r="L27" s="82">
        <f t="shared" si="1"/>
        <v>0</v>
      </c>
      <c r="M27" s="133"/>
    </row>
    <row r="28" spans="1:13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0</v>
      </c>
      <c r="H28" s="137">
        <f>SUM(H12:H27)</f>
        <v>93000</v>
      </c>
      <c r="I28" s="137">
        <f>SUM(I12:I27)</f>
        <v>93000</v>
      </c>
      <c r="J28" s="13" t="s">
        <v>21</v>
      </c>
      <c r="K28" s="137">
        <f>SUM(K12:K27)</f>
        <v>1514800</v>
      </c>
      <c r="L28" s="154">
        <f>SUM(L12:L27)</f>
        <v>1607800</v>
      </c>
      <c r="M28" s="154">
        <f>SUM(M12:M27)</f>
        <v>0</v>
      </c>
    </row>
    <row r="29" spans="1:13">
      <c r="I29" s="20"/>
      <c r="K29" s="20"/>
    </row>
    <row r="30" spans="1:13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</sheetData>
  <pageMargins left="0.75" right="0.75" top="1" bottom="1" header="0.5" footer="0.5"/>
  <pageSetup scale="72" orientation="landscape" r:id="rId1"/>
  <headerFooter alignWithMargins="0">
    <oddFooter>&amp;C&amp;D &amp;T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view="pageLayout" zoomScaleNormal="75" workbookViewId="0">
      <selection activeCell="D34" sqref="D34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5.425781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</cols>
  <sheetData>
    <row r="1" spans="1:12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</row>
    <row r="2" spans="1:12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</row>
    <row r="3" spans="1:12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</row>
    <row r="4" spans="1:12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</row>
    <row r="5" spans="1:12" ht="13.5" thickBot="1">
      <c r="A5" s="126"/>
      <c r="B5" s="125" t="s">
        <v>17</v>
      </c>
      <c r="C5" s="86" t="s">
        <v>69</v>
      </c>
      <c r="D5" s="5"/>
      <c r="E5" s="11" t="s">
        <v>0</v>
      </c>
      <c r="F5" s="135">
        <v>40738</v>
      </c>
      <c r="G5" s="67" t="s">
        <v>29</v>
      </c>
      <c r="H5" s="2"/>
      <c r="I5" s="2"/>
      <c r="K5" s="61" t="s">
        <v>30</v>
      </c>
      <c r="L5" s="6"/>
    </row>
    <row r="6" spans="1:12" ht="14.25">
      <c r="A6" s="55" t="s">
        <v>34</v>
      </c>
      <c r="B6" s="83"/>
      <c r="C6" s="101" t="s">
        <v>71</v>
      </c>
      <c r="D6" s="2"/>
      <c r="E6" s="2"/>
      <c r="F6" s="2"/>
      <c r="G6" s="2"/>
      <c r="H6" s="2"/>
      <c r="I6" s="2"/>
      <c r="K6" s="69" t="s">
        <v>31</v>
      </c>
      <c r="L6" s="6"/>
    </row>
    <row r="7" spans="1:12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</row>
    <row r="8" spans="1:12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</row>
    <row r="9" spans="1:12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151"/>
      <c r="K9" s="25" t="s">
        <v>14</v>
      </c>
      <c r="L9" s="36" t="s">
        <v>15</v>
      </c>
    </row>
    <row r="10" spans="1:12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</row>
    <row r="11" spans="1:12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</row>
    <row r="12" spans="1:12">
      <c r="A12" s="70">
        <v>4</v>
      </c>
      <c r="B12" s="70" t="s">
        <v>68</v>
      </c>
      <c r="C12" s="70" t="s">
        <v>184</v>
      </c>
      <c r="D12" s="74"/>
      <c r="E12" s="74"/>
      <c r="F12" s="77" t="s">
        <v>70</v>
      </c>
      <c r="G12" s="109">
        <v>33000</v>
      </c>
      <c r="H12" s="110">
        <v>200000</v>
      </c>
      <c r="I12" s="111">
        <v>233000</v>
      </c>
      <c r="J12" s="73"/>
      <c r="K12" s="81" t="s">
        <v>74</v>
      </c>
      <c r="L12" s="112">
        <v>233000</v>
      </c>
    </row>
    <row r="13" spans="1:12" s="53" customFormat="1">
      <c r="A13" s="70"/>
      <c r="B13" s="70"/>
      <c r="C13" s="70"/>
      <c r="D13" s="76"/>
      <c r="E13" s="76"/>
      <c r="F13" s="77"/>
      <c r="G13" s="78"/>
      <c r="H13" s="79"/>
      <c r="I13" s="80">
        <f t="shared" ref="I13:I27" si="0">G13+H13</f>
        <v>0</v>
      </c>
      <c r="J13" s="136"/>
      <c r="K13" s="81">
        <v>0</v>
      </c>
      <c r="L13" s="82">
        <f t="shared" ref="L13:L27" si="1">I13+K13</f>
        <v>0</v>
      </c>
    </row>
    <row r="14" spans="1:12" s="53" customFormat="1">
      <c r="A14" s="70"/>
      <c r="B14" s="70"/>
      <c r="C14" s="70"/>
      <c r="D14" s="76"/>
      <c r="E14" s="76"/>
      <c r="F14" s="77"/>
      <c r="G14" s="78"/>
      <c r="H14" s="79"/>
      <c r="I14" s="80">
        <f t="shared" si="0"/>
        <v>0</v>
      </c>
      <c r="J14" s="136"/>
      <c r="K14" s="81">
        <v>0</v>
      </c>
      <c r="L14" s="82">
        <f t="shared" si="1"/>
        <v>0</v>
      </c>
    </row>
    <row r="15" spans="1:12" s="53" customFormat="1">
      <c r="A15" s="70"/>
      <c r="B15" s="70"/>
      <c r="C15" s="123"/>
      <c r="D15" s="76"/>
      <c r="E15" s="76"/>
      <c r="F15" s="77"/>
      <c r="G15" s="78"/>
      <c r="H15" s="79"/>
      <c r="I15" s="80">
        <f t="shared" si="0"/>
        <v>0</v>
      </c>
      <c r="J15" s="136"/>
      <c r="K15" s="81">
        <v>0</v>
      </c>
      <c r="L15" s="82">
        <f t="shared" si="1"/>
        <v>0</v>
      </c>
    </row>
    <row r="16" spans="1:12" s="53" customFormat="1">
      <c r="A16" s="70"/>
      <c r="B16" s="70"/>
      <c r="C16" s="70"/>
      <c r="D16" s="76"/>
      <c r="E16" s="76"/>
      <c r="F16" s="77"/>
      <c r="G16" s="78"/>
      <c r="H16" s="79"/>
      <c r="I16" s="80">
        <f t="shared" si="0"/>
        <v>0</v>
      </c>
      <c r="J16" s="136"/>
      <c r="K16" s="81">
        <v>0</v>
      </c>
      <c r="L16" s="82">
        <f t="shared" si="1"/>
        <v>0</v>
      </c>
    </row>
    <row r="17" spans="1:12" s="53" customFormat="1">
      <c r="A17" s="70"/>
      <c r="B17" s="70"/>
      <c r="C17" s="70"/>
      <c r="D17" s="76"/>
      <c r="E17" s="76"/>
      <c r="F17" s="77"/>
      <c r="G17" s="78"/>
      <c r="H17" s="79"/>
      <c r="I17" s="80">
        <f t="shared" si="0"/>
        <v>0</v>
      </c>
      <c r="J17" s="136"/>
      <c r="K17" s="81">
        <v>0</v>
      </c>
      <c r="L17" s="82">
        <f t="shared" si="1"/>
        <v>0</v>
      </c>
    </row>
    <row r="18" spans="1:12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0"/>
        <v>0</v>
      </c>
      <c r="J18" s="136"/>
      <c r="K18" s="81">
        <v>0</v>
      </c>
      <c r="L18" s="82">
        <f t="shared" si="1"/>
        <v>0</v>
      </c>
    </row>
    <row r="19" spans="1:12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0"/>
        <v>0</v>
      </c>
      <c r="J19" s="136"/>
      <c r="K19" s="81">
        <v>0</v>
      </c>
      <c r="L19" s="82">
        <f t="shared" si="1"/>
        <v>0</v>
      </c>
    </row>
    <row r="20" spans="1:12" s="53" customFormat="1">
      <c r="A20" s="70"/>
      <c r="B20" s="70"/>
      <c r="C20" s="70"/>
      <c r="D20" s="76"/>
      <c r="E20" s="76"/>
      <c r="F20" s="77"/>
      <c r="G20" s="78"/>
      <c r="H20" s="79"/>
      <c r="I20" s="80">
        <f t="shared" si="0"/>
        <v>0</v>
      </c>
      <c r="J20" s="136"/>
      <c r="K20" s="81">
        <v>0</v>
      </c>
      <c r="L20" s="82">
        <f t="shared" si="1"/>
        <v>0</v>
      </c>
    </row>
    <row r="21" spans="1:12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0"/>
        <v>0</v>
      </c>
      <c r="J21" s="136"/>
      <c r="K21" s="81">
        <v>0</v>
      </c>
      <c r="L21" s="82">
        <f t="shared" si="1"/>
        <v>0</v>
      </c>
    </row>
    <row r="22" spans="1:12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0"/>
        <v>0</v>
      </c>
      <c r="J22" s="136"/>
      <c r="K22" s="81">
        <v>0</v>
      </c>
      <c r="L22" s="82">
        <f t="shared" si="1"/>
        <v>0</v>
      </c>
    </row>
    <row r="23" spans="1:12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0"/>
        <v>0</v>
      </c>
      <c r="J23" s="136"/>
      <c r="K23" s="81">
        <v>0</v>
      </c>
      <c r="L23" s="82">
        <f t="shared" si="1"/>
        <v>0</v>
      </c>
    </row>
    <row r="24" spans="1:12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0"/>
        <v>0</v>
      </c>
      <c r="J24" s="136"/>
      <c r="K24" s="81">
        <v>0</v>
      </c>
      <c r="L24" s="82">
        <f t="shared" si="1"/>
        <v>0</v>
      </c>
    </row>
    <row r="25" spans="1:12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0"/>
        <v>0</v>
      </c>
      <c r="J25" s="70"/>
      <c r="K25" s="81">
        <v>0</v>
      </c>
      <c r="L25" s="82">
        <f t="shared" si="1"/>
        <v>0</v>
      </c>
    </row>
    <row r="26" spans="1:12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0"/>
        <v>0</v>
      </c>
      <c r="J26" s="70"/>
      <c r="K26" s="81">
        <v>0</v>
      </c>
      <c r="L26" s="82">
        <f t="shared" si="1"/>
        <v>0</v>
      </c>
    </row>
    <row r="27" spans="1:12">
      <c r="A27" s="75"/>
      <c r="B27" s="70"/>
      <c r="C27" s="70"/>
      <c r="D27" s="76"/>
      <c r="E27" s="76"/>
      <c r="F27" s="77"/>
      <c r="G27" s="78"/>
      <c r="H27" s="79"/>
      <c r="I27" s="80">
        <f t="shared" si="0"/>
        <v>0</v>
      </c>
      <c r="J27" s="73"/>
      <c r="K27" s="81">
        <v>0</v>
      </c>
      <c r="L27" s="82">
        <f t="shared" si="1"/>
        <v>0</v>
      </c>
    </row>
    <row r="28" spans="1:12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33000</v>
      </c>
      <c r="H28" s="137">
        <f>SUM(H12:H27)</f>
        <v>200000</v>
      </c>
      <c r="I28" s="137">
        <f>SUM(I12:I27)</f>
        <v>233000</v>
      </c>
      <c r="J28" s="13" t="s">
        <v>21</v>
      </c>
      <c r="K28" s="137">
        <f>SUM(K12:K27)</f>
        <v>0</v>
      </c>
      <c r="L28" s="137">
        <f>SUM(L12:L27)</f>
        <v>233000</v>
      </c>
    </row>
    <row r="29" spans="1:12">
      <c r="I29" s="20"/>
      <c r="K29" s="20"/>
    </row>
    <row r="30" spans="1:12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</sheetData>
  <pageMargins left="0.75" right="0.75" top="1" bottom="1" header="0.5" footer="0.5"/>
  <pageSetup scale="80" orientation="landscape" r:id="rId1"/>
  <headerFooter alignWithMargins="0">
    <oddFooter>&amp;C&amp;D &amp;T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="75" zoomScaleNormal="75" workbookViewId="0">
      <selection activeCell="K13" sqref="K13"/>
    </sheetView>
  </sheetViews>
  <sheetFormatPr defaultRowHeight="12.75"/>
  <cols>
    <col min="1" max="1" width="5.85546875" customWidth="1"/>
    <col min="2" max="2" width="6.7109375" customWidth="1"/>
    <col min="3" max="3" width="25.140625" customWidth="1"/>
    <col min="4" max="4" width="8.85546875" customWidth="1"/>
    <col min="5" max="5" width="9.5703125" customWidth="1"/>
    <col min="6" max="6" width="17.7109375" bestFit="1" customWidth="1"/>
    <col min="7" max="7" width="11.7109375" customWidth="1"/>
    <col min="8" max="8" width="11.140625" customWidth="1"/>
    <col min="9" max="9" width="12.7109375" customWidth="1"/>
    <col min="10" max="10" width="12.42578125" customWidth="1"/>
    <col min="11" max="12" width="15.42578125" customWidth="1"/>
    <col min="13" max="13" width="14.425781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63</v>
      </c>
      <c r="D5" s="5"/>
      <c r="E5" s="11" t="s">
        <v>0</v>
      </c>
      <c r="F5" s="135">
        <v>40764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55" t="s">
        <v>34</v>
      </c>
      <c r="B6" s="83"/>
      <c r="C6" s="101" t="s">
        <v>64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191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  <c r="M9" s="3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  <c r="M11" s="142"/>
    </row>
    <row r="12" spans="1:13">
      <c r="A12" s="70">
        <v>5</v>
      </c>
      <c r="B12" s="70" t="s">
        <v>58</v>
      </c>
      <c r="C12" s="192" t="s">
        <v>155</v>
      </c>
      <c r="D12" s="193">
        <v>3.48</v>
      </c>
      <c r="E12" s="193">
        <v>3.48</v>
      </c>
      <c r="F12" s="77"/>
      <c r="G12" s="109">
        <v>0</v>
      </c>
      <c r="H12" s="79"/>
      <c r="I12" s="111">
        <v>0</v>
      </c>
      <c r="J12" s="73"/>
      <c r="K12" s="113">
        <v>0</v>
      </c>
      <c r="L12" s="112">
        <v>0</v>
      </c>
      <c r="M12" s="133"/>
    </row>
    <row r="13" spans="1:13" s="53" customFormat="1" ht="25.5">
      <c r="A13" s="70">
        <v>5</v>
      </c>
      <c r="B13" s="70" t="s">
        <v>58</v>
      </c>
      <c r="C13" s="70" t="s">
        <v>156</v>
      </c>
      <c r="D13" s="76">
        <v>5.0599999999999996</v>
      </c>
      <c r="E13" s="76">
        <v>5.0599999999999996</v>
      </c>
      <c r="F13" s="77" t="s">
        <v>224</v>
      </c>
      <c r="G13" s="168">
        <v>40000</v>
      </c>
      <c r="H13" s="162"/>
      <c r="I13" s="194">
        <f>G13+H13</f>
        <v>40000</v>
      </c>
      <c r="J13" s="89" t="s">
        <v>326</v>
      </c>
      <c r="K13" s="166">
        <v>782400</v>
      </c>
      <c r="L13" s="112">
        <f>I13+K13</f>
        <v>822400</v>
      </c>
      <c r="M13" s="148"/>
    </row>
    <row r="14" spans="1:13" s="53" customFormat="1">
      <c r="A14" s="70">
        <v>5</v>
      </c>
      <c r="B14" s="70" t="s">
        <v>58</v>
      </c>
      <c r="C14" s="70" t="s">
        <v>157</v>
      </c>
      <c r="D14" s="76">
        <v>0.36</v>
      </c>
      <c r="E14" s="76">
        <v>0.36</v>
      </c>
      <c r="F14" s="77" t="s">
        <v>226</v>
      </c>
      <c r="G14" s="169">
        <v>5000</v>
      </c>
      <c r="H14" s="79"/>
      <c r="I14" s="188">
        <f>G14+H14</f>
        <v>5000</v>
      </c>
      <c r="J14" s="70" t="s">
        <v>327</v>
      </c>
      <c r="K14" s="167">
        <v>282700</v>
      </c>
      <c r="L14" s="112">
        <f>I14+K14</f>
        <v>287700</v>
      </c>
      <c r="M14" s="148"/>
    </row>
    <row r="15" spans="1:13" s="53" customFormat="1">
      <c r="A15" s="70">
        <v>5</v>
      </c>
      <c r="B15" s="70" t="s">
        <v>58</v>
      </c>
      <c r="C15" s="70" t="s">
        <v>158</v>
      </c>
      <c r="D15" s="76">
        <v>2.58</v>
      </c>
      <c r="E15" s="76">
        <v>2.58</v>
      </c>
      <c r="F15" s="77" t="s">
        <v>227</v>
      </c>
      <c r="G15" s="169">
        <v>10000</v>
      </c>
      <c r="H15" s="79"/>
      <c r="I15" s="188">
        <f>G15+H15</f>
        <v>10000</v>
      </c>
      <c r="J15" s="70" t="s">
        <v>328</v>
      </c>
      <c r="K15" s="166">
        <v>505400</v>
      </c>
      <c r="L15" s="112">
        <f>I15+K15</f>
        <v>515400</v>
      </c>
      <c r="M15" s="148"/>
    </row>
    <row r="16" spans="1:13" s="53" customFormat="1">
      <c r="A16" s="70">
        <v>5</v>
      </c>
      <c r="B16" s="70" t="s">
        <v>58</v>
      </c>
      <c r="C16" s="70" t="s">
        <v>83</v>
      </c>
      <c r="D16" s="76">
        <v>0.32</v>
      </c>
      <c r="E16" s="76">
        <v>0.32</v>
      </c>
      <c r="F16" s="77"/>
      <c r="G16" s="109">
        <v>10000</v>
      </c>
      <c r="H16" s="79"/>
      <c r="I16" s="111">
        <v>10000</v>
      </c>
      <c r="J16" s="70"/>
      <c r="K16" s="81" t="s">
        <v>74</v>
      </c>
      <c r="L16" s="112">
        <v>10000</v>
      </c>
      <c r="M16" s="148"/>
    </row>
    <row r="17" spans="1:13" s="53" customFormat="1">
      <c r="A17" s="70">
        <v>5</v>
      </c>
      <c r="B17" s="70" t="s">
        <v>58</v>
      </c>
      <c r="C17" s="70" t="s">
        <v>222</v>
      </c>
      <c r="D17" s="76">
        <v>0.46</v>
      </c>
      <c r="E17" s="76">
        <v>0.47</v>
      </c>
      <c r="F17" s="77" t="s">
        <v>223</v>
      </c>
      <c r="G17" s="109">
        <v>7000</v>
      </c>
      <c r="H17" s="79"/>
      <c r="I17" s="111">
        <f>G17+H17</f>
        <v>7000</v>
      </c>
      <c r="J17" s="70" t="s">
        <v>321</v>
      </c>
      <c r="K17" s="113">
        <v>752600</v>
      </c>
      <c r="L17" s="112">
        <f>I17+K17</f>
        <v>759600</v>
      </c>
      <c r="M17" s="148"/>
    </row>
    <row r="18" spans="1:13" s="53" customFormat="1">
      <c r="A18" s="70">
        <v>5</v>
      </c>
      <c r="B18" s="70" t="s">
        <v>58</v>
      </c>
      <c r="C18" s="70" t="s">
        <v>83</v>
      </c>
      <c r="D18" s="76">
        <v>0.86</v>
      </c>
      <c r="E18" s="76">
        <v>0.86</v>
      </c>
      <c r="F18" s="77"/>
      <c r="G18" s="109">
        <v>20000</v>
      </c>
      <c r="H18" s="79"/>
      <c r="I18" s="111">
        <v>20000</v>
      </c>
      <c r="J18" s="70"/>
      <c r="K18" s="81" t="s">
        <v>74</v>
      </c>
      <c r="L18" s="112">
        <v>20000</v>
      </c>
      <c r="M18" s="148"/>
    </row>
    <row r="19" spans="1:13" s="53" customFormat="1">
      <c r="A19" s="70">
        <v>5</v>
      </c>
      <c r="B19" s="70" t="s">
        <v>58</v>
      </c>
      <c r="C19" s="70" t="s">
        <v>83</v>
      </c>
      <c r="D19" s="76">
        <v>1.07</v>
      </c>
      <c r="E19" s="76">
        <v>1.07</v>
      </c>
      <c r="F19" s="77"/>
      <c r="G19" s="109">
        <v>5000</v>
      </c>
      <c r="H19" s="79"/>
      <c r="I19" s="111">
        <v>5000</v>
      </c>
      <c r="J19" s="70"/>
      <c r="K19" s="81" t="s">
        <v>74</v>
      </c>
      <c r="L19" s="112">
        <v>5000</v>
      </c>
      <c r="M19" s="148"/>
    </row>
    <row r="20" spans="1:13" s="53" customFormat="1">
      <c r="A20" s="70">
        <v>5</v>
      </c>
      <c r="B20" s="70" t="s">
        <v>58</v>
      </c>
      <c r="C20" s="70" t="s">
        <v>83</v>
      </c>
      <c r="D20" s="76">
        <v>1.35</v>
      </c>
      <c r="E20" s="76">
        <v>1.35</v>
      </c>
      <c r="F20" s="77"/>
      <c r="G20" s="109">
        <v>5000</v>
      </c>
      <c r="H20" s="79"/>
      <c r="I20" s="111">
        <v>5000</v>
      </c>
      <c r="J20" s="70"/>
      <c r="K20" s="81" t="s">
        <v>74</v>
      </c>
      <c r="L20" s="112">
        <v>5000</v>
      </c>
      <c r="M20" s="148"/>
    </row>
    <row r="21" spans="1:13" s="53" customFormat="1">
      <c r="A21" s="70">
        <v>5</v>
      </c>
      <c r="B21" s="70" t="s">
        <v>58</v>
      </c>
      <c r="C21" s="70" t="s">
        <v>83</v>
      </c>
      <c r="D21" s="76">
        <v>1.5</v>
      </c>
      <c r="E21" s="76">
        <v>1.5</v>
      </c>
      <c r="F21" s="77"/>
      <c r="G21" s="109">
        <v>5000</v>
      </c>
      <c r="H21" s="79"/>
      <c r="I21" s="111">
        <v>5000</v>
      </c>
      <c r="J21" s="70"/>
      <c r="K21" s="81" t="s">
        <v>74</v>
      </c>
      <c r="L21" s="112">
        <v>5000</v>
      </c>
      <c r="M21" s="148"/>
    </row>
    <row r="22" spans="1:13" s="53" customFormat="1">
      <c r="A22" s="70">
        <v>5</v>
      </c>
      <c r="B22" s="70" t="s">
        <v>58</v>
      </c>
      <c r="C22" s="70" t="s">
        <v>83</v>
      </c>
      <c r="D22" s="76">
        <v>1.55</v>
      </c>
      <c r="E22" s="76">
        <v>1.55</v>
      </c>
      <c r="F22" s="77"/>
      <c r="G22" s="109">
        <v>20000</v>
      </c>
      <c r="H22" s="79"/>
      <c r="I22" s="111">
        <v>20000</v>
      </c>
      <c r="J22" s="70"/>
      <c r="K22" s="81" t="s">
        <v>74</v>
      </c>
      <c r="L22" s="112">
        <v>20000</v>
      </c>
      <c r="M22" s="148"/>
    </row>
    <row r="23" spans="1:13" s="53" customFormat="1">
      <c r="A23" s="70">
        <v>5</v>
      </c>
      <c r="B23" s="70" t="s">
        <v>58</v>
      </c>
      <c r="C23" s="70" t="s">
        <v>83</v>
      </c>
      <c r="D23" s="76">
        <v>1.6</v>
      </c>
      <c r="E23" s="76">
        <v>1.6</v>
      </c>
      <c r="F23" s="77"/>
      <c r="G23" s="109">
        <v>5000</v>
      </c>
      <c r="H23" s="79"/>
      <c r="I23" s="111">
        <v>5000</v>
      </c>
      <c r="J23" s="70"/>
      <c r="K23" s="81" t="s">
        <v>74</v>
      </c>
      <c r="L23" s="112">
        <v>5000</v>
      </c>
      <c r="M23" s="148"/>
    </row>
    <row r="24" spans="1:13" s="53" customFormat="1">
      <c r="A24" s="70">
        <v>5</v>
      </c>
      <c r="B24" s="70" t="s">
        <v>58</v>
      </c>
      <c r="C24" s="70" t="s">
        <v>83</v>
      </c>
      <c r="D24" s="76">
        <v>1.73</v>
      </c>
      <c r="E24" s="76">
        <v>1.73</v>
      </c>
      <c r="F24" s="77"/>
      <c r="G24" s="109">
        <v>5000</v>
      </c>
      <c r="H24" s="79"/>
      <c r="I24" s="111">
        <v>5000</v>
      </c>
      <c r="J24" s="70"/>
      <c r="K24" s="81" t="s">
        <v>74</v>
      </c>
      <c r="L24" s="112">
        <v>5000</v>
      </c>
      <c r="M24" s="148"/>
    </row>
    <row r="25" spans="1:13" s="54" customFormat="1">
      <c r="A25" s="70">
        <v>5</v>
      </c>
      <c r="B25" s="70" t="s">
        <v>58</v>
      </c>
      <c r="C25" s="70" t="s">
        <v>83</v>
      </c>
      <c r="D25" s="76">
        <v>2.5</v>
      </c>
      <c r="E25" s="76">
        <v>2.5</v>
      </c>
      <c r="F25" s="77"/>
      <c r="G25" s="109">
        <v>5000</v>
      </c>
      <c r="H25" s="79"/>
      <c r="I25" s="111">
        <v>5000</v>
      </c>
      <c r="J25" s="136"/>
      <c r="K25" s="81" t="s">
        <v>74</v>
      </c>
      <c r="L25" s="112">
        <v>5000</v>
      </c>
      <c r="M25" s="143"/>
    </row>
    <row r="26" spans="1:13" s="54" customFormat="1" ht="25.5">
      <c r="A26" s="70">
        <v>5</v>
      </c>
      <c r="B26" s="70" t="s">
        <v>58</v>
      </c>
      <c r="C26" s="70" t="s">
        <v>159</v>
      </c>
      <c r="D26" s="76">
        <v>0.21</v>
      </c>
      <c r="E26" s="76">
        <v>0.21</v>
      </c>
      <c r="F26" s="77" t="s">
        <v>228</v>
      </c>
      <c r="G26" s="168">
        <v>1000</v>
      </c>
      <c r="H26" s="162"/>
      <c r="I26" s="194">
        <f>G26+H26</f>
        <v>1000</v>
      </c>
      <c r="J26" s="89" t="s">
        <v>329</v>
      </c>
      <c r="K26" s="113">
        <v>553800</v>
      </c>
      <c r="L26" s="112">
        <f t="shared" ref="L26:L31" si="0">I26+K26</f>
        <v>554800</v>
      </c>
      <c r="M26" s="143"/>
    </row>
    <row r="27" spans="1:13" s="54" customFormat="1">
      <c r="A27" s="70">
        <v>5</v>
      </c>
      <c r="B27" s="70" t="s">
        <v>58</v>
      </c>
      <c r="C27" s="70" t="s">
        <v>160</v>
      </c>
      <c r="D27" s="76" t="s">
        <v>161</v>
      </c>
      <c r="E27" s="76" t="s">
        <v>162</v>
      </c>
      <c r="F27" s="77" t="s">
        <v>229</v>
      </c>
      <c r="G27" s="169">
        <v>2000</v>
      </c>
      <c r="H27" s="79"/>
      <c r="I27" s="188">
        <v>2000</v>
      </c>
      <c r="J27" s="70" t="s">
        <v>330</v>
      </c>
      <c r="K27" s="113">
        <v>145900</v>
      </c>
      <c r="L27" s="112">
        <f t="shared" si="0"/>
        <v>147900</v>
      </c>
      <c r="M27" s="143"/>
    </row>
    <row r="28" spans="1:13" s="54" customFormat="1">
      <c r="A28" s="70">
        <v>5</v>
      </c>
      <c r="B28" s="70" t="s">
        <v>58</v>
      </c>
      <c r="C28" s="70" t="s">
        <v>160</v>
      </c>
      <c r="D28" s="76">
        <v>5.16</v>
      </c>
      <c r="E28" s="76">
        <v>5.16</v>
      </c>
      <c r="F28" s="77" t="s">
        <v>232</v>
      </c>
      <c r="G28" s="109">
        <v>31000</v>
      </c>
      <c r="H28" s="79"/>
      <c r="I28" s="111">
        <f t="shared" ref="I28" si="1">G28+H28</f>
        <v>31000</v>
      </c>
      <c r="J28" s="70"/>
      <c r="K28" s="113">
        <v>0</v>
      </c>
      <c r="L28" s="112">
        <f t="shared" si="0"/>
        <v>31000</v>
      </c>
      <c r="M28" s="143"/>
    </row>
    <row r="29" spans="1:13" s="54" customFormat="1">
      <c r="A29" s="70">
        <v>5</v>
      </c>
      <c r="B29" s="70" t="s">
        <v>58</v>
      </c>
      <c r="C29" s="70" t="s">
        <v>163</v>
      </c>
      <c r="D29" s="76">
        <v>1.44</v>
      </c>
      <c r="E29" s="76">
        <v>1.44</v>
      </c>
      <c r="F29" s="77" t="s">
        <v>225</v>
      </c>
      <c r="G29" s="169">
        <v>25000</v>
      </c>
      <c r="H29" s="79"/>
      <c r="I29" s="188">
        <f>G29+H29</f>
        <v>25000</v>
      </c>
      <c r="J29" s="70" t="s">
        <v>334</v>
      </c>
      <c r="K29" s="113">
        <v>0</v>
      </c>
      <c r="L29" s="112">
        <f t="shared" si="0"/>
        <v>25000</v>
      </c>
      <c r="M29" s="143"/>
    </row>
    <row r="30" spans="1:13" s="54" customFormat="1">
      <c r="A30" s="70">
        <v>5</v>
      </c>
      <c r="B30" s="70" t="s">
        <v>58</v>
      </c>
      <c r="C30" s="70" t="s">
        <v>84</v>
      </c>
      <c r="D30" s="76">
        <v>1.1000000000000001</v>
      </c>
      <c r="E30" s="76">
        <v>1.1000000000000001</v>
      </c>
      <c r="F30" s="77" t="s">
        <v>230</v>
      </c>
      <c r="G30" s="169">
        <v>4000</v>
      </c>
      <c r="H30" s="79"/>
      <c r="I30" s="188">
        <f>G30+H30</f>
        <v>4000</v>
      </c>
      <c r="J30" s="70" t="s">
        <v>331</v>
      </c>
      <c r="K30" s="166">
        <v>655700</v>
      </c>
      <c r="L30" s="112">
        <f t="shared" si="0"/>
        <v>659700</v>
      </c>
      <c r="M30" s="143"/>
    </row>
    <row r="31" spans="1:13">
      <c r="A31" s="70">
        <v>5</v>
      </c>
      <c r="B31" s="70" t="s">
        <v>58</v>
      </c>
      <c r="C31" s="70" t="s">
        <v>164</v>
      </c>
      <c r="D31" s="76">
        <v>2.2599999999999998</v>
      </c>
      <c r="E31" s="76">
        <v>2.2599999999999998</v>
      </c>
      <c r="F31" s="77" t="s">
        <v>231</v>
      </c>
      <c r="G31" s="109"/>
      <c r="H31" s="79">
        <v>0</v>
      </c>
      <c r="I31" s="111">
        <f>G31+H31</f>
        <v>0</v>
      </c>
      <c r="J31" s="70" t="s">
        <v>333</v>
      </c>
      <c r="K31" s="166">
        <v>31000</v>
      </c>
      <c r="L31" s="112">
        <f t="shared" si="0"/>
        <v>31000</v>
      </c>
      <c r="M31" s="133"/>
    </row>
    <row r="32" spans="1:13" ht="15.75">
      <c r="A32" s="19"/>
      <c r="B32" s="12"/>
      <c r="C32" s="12"/>
      <c r="D32" s="13" t="s">
        <v>26</v>
      </c>
      <c r="E32" s="12"/>
      <c r="F32" s="13" t="s">
        <v>11</v>
      </c>
      <c r="G32" s="137">
        <f>SUM(G12:G31)</f>
        <v>205000</v>
      </c>
      <c r="H32" s="137">
        <f>SUM(H12:H31)</f>
        <v>0</v>
      </c>
      <c r="I32" s="137">
        <f>SUM(I12:I31)</f>
        <v>205000</v>
      </c>
      <c r="J32" s="13" t="s">
        <v>21</v>
      </c>
      <c r="K32" s="154">
        <f>SUM(K12:K31)</f>
        <v>3709500</v>
      </c>
      <c r="L32" s="137">
        <f>SUM(L12:L31)</f>
        <v>3914500</v>
      </c>
      <c r="M32" s="137">
        <f>SUM(M12:M31)</f>
        <v>0</v>
      </c>
    </row>
    <row r="33" spans="3:12">
      <c r="I33" s="20"/>
      <c r="K33" s="20"/>
    </row>
    <row r="34" spans="3:12">
      <c r="C34" s="144" t="s">
        <v>235</v>
      </c>
      <c r="D34" s="147"/>
      <c r="F34" s="146" t="s">
        <v>240</v>
      </c>
      <c r="G34" s="159"/>
      <c r="I34" s="146" t="s">
        <v>241</v>
      </c>
      <c r="J34" s="160"/>
      <c r="K34" s="146" t="s">
        <v>234</v>
      </c>
      <c r="L34" s="145"/>
    </row>
  </sheetData>
  <hyperlinks>
    <hyperlink ref="C6" r:id="rId1" display="dstutsman@townofsananselmo.org"/>
  </hyperlinks>
  <pageMargins left="0.75" right="0.75" top="1" bottom="1" header="0.5" footer="0.5"/>
  <pageSetup scale="74" orientation="landscape" r:id="rId2"/>
  <headerFooter alignWithMargins="0">
    <oddFooter>&amp;C&amp;D &amp;T &amp;A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zoomScale="75" zoomScaleNormal="75" workbookViewId="0">
      <selection activeCell="M21" sqref="M21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5.425781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42578125" bestFit="1" customWidth="1"/>
  </cols>
  <sheetData>
    <row r="1" spans="1:22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22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22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22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22" ht="13.5" thickBot="1">
      <c r="A5" s="126"/>
      <c r="B5" s="125" t="s">
        <v>17</v>
      </c>
      <c r="C5" s="86" t="s">
        <v>59</v>
      </c>
      <c r="D5" s="5"/>
      <c r="E5" s="11" t="s">
        <v>0</v>
      </c>
      <c r="F5" s="135">
        <v>40738</v>
      </c>
      <c r="G5" s="67" t="s">
        <v>29</v>
      </c>
      <c r="H5" s="2"/>
      <c r="I5" s="2"/>
      <c r="K5" s="61" t="s">
        <v>30</v>
      </c>
      <c r="L5" s="6"/>
      <c r="M5" s="139"/>
    </row>
    <row r="6" spans="1:22" ht="14.25">
      <c r="A6" s="55" t="s">
        <v>34</v>
      </c>
      <c r="B6" s="83"/>
      <c r="C6" s="101" t="s">
        <v>60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22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22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191" t="s">
        <v>233</v>
      </c>
    </row>
    <row r="9" spans="1:22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151"/>
      <c r="K9" s="25" t="s">
        <v>14</v>
      </c>
      <c r="L9" s="36" t="s">
        <v>15</v>
      </c>
      <c r="M9" s="31"/>
    </row>
    <row r="10" spans="1:22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22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  <c r="M11" s="142"/>
    </row>
    <row r="12" spans="1:22">
      <c r="A12" s="70">
        <v>5</v>
      </c>
      <c r="B12" s="70" t="s">
        <v>58</v>
      </c>
      <c r="C12" t="s">
        <v>182</v>
      </c>
      <c r="D12" s="74"/>
      <c r="E12" s="74"/>
      <c r="F12" s="77" t="s">
        <v>165</v>
      </c>
      <c r="G12" s="169">
        <v>1000</v>
      </c>
      <c r="H12" s="79"/>
      <c r="I12" s="188">
        <v>1000</v>
      </c>
      <c r="J12" s="70" t="s">
        <v>325</v>
      </c>
      <c r="K12" s="166">
        <v>84200</v>
      </c>
      <c r="L12" s="82">
        <f t="shared" ref="L12:L27" si="0">I12+K12</f>
        <v>85200</v>
      </c>
      <c r="M12" s="133"/>
      <c r="V12" s="124"/>
    </row>
    <row r="13" spans="1:22" s="53" customFormat="1">
      <c r="A13" s="70"/>
      <c r="B13" s="70"/>
      <c r="C13" s="70"/>
      <c r="D13" s="76"/>
      <c r="E13" s="76"/>
      <c r="F13" s="77"/>
      <c r="G13" s="78"/>
      <c r="H13" s="79"/>
      <c r="I13" s="80">
        <f t="shared" ref="I13:I27" si="1">G13+H13</f>
        <v>0</v>
      </c>
      <c r="J13" s="70"/>
      <c r="K13" s="81">
        <v>0</v>
      </c>
      <c r="L13" s="82">
        <f t="shared" si="0"/>
        <v>0</v>
      </c>
      <c r="M13" s="148"/>
    </row>
    <row r="14" spans="1:22" s="53" customFormat="1">
      <c r="A14" s="70"/>
      <c r="B14" s="70"/>
      <c r="C14" s="70"/>
      <c r="D14" s="76"/>
      <c r="E14" s="76"/>
      <c r="F14" s="77"/>
      <c r="G14" s="78"/>
      <c r="H14" s="79"/>
      <c r="I14" s="80">
        <f t="shared" si="1"/>
        <v>0</v>
      </c>
      <c r="J14" s="136"/>
      <c r="K14" s="81">
        <v>0</v>
      </c>
      <c r="L14" s="82">
        <f t="shared" si="0"/>
        <v>0</v>
      </c>
      <c r="M14" s="148"/>
    </row>
    <row r="15" spans="1:22" s="53" customFormat="1">
      <c r="A15" s="70"/>
      <c r="B15" s="70"/>
      <c r="C15" s="70"/>
      <c r="D15" s="76"/>
      <c r="E15" s="76"/>
      <c r="F15" s="77"/>
      <c r="G15" s="78"/>
      <c r="H15" s="79"/>
      <c r="I15" s="80">
        <f t="shared" si="1"/>
        <v>0</v>
      </c>
      <c r="J15" s="136"/>
      <c r="K15" s="81">
        <v>0</v>
      </c>
      <c r="L15" s="82">
        <f t="shared" si="0"/>
        <v>0</v>
      </c>
      <c r="M15" s="148"/>
    </row>
    <row r="16" spans="1:22" s="53" customFormat="1">
      <c r="A16" s="70"/>
      <c r="B16" s="70"/>
      <c r="C16" s="70"/>
      <c r="D16" s="76"/>
      <c r="E16" s="76"/>
      <c r="F16" s="77"/>
      <c r="G16" s="78"/>
      <c r="H16" s="79"/>
      <c r="I16" s="80">
        <f t="shared" si="1"/>
        <v>0</v>
      </c>
      <c r="J16" s="136"/>
      <c r="K16" s="81">
        <v>0</v>
      </c>
      <c r="L16" s="82">
        <f t="shared" si="0"/>
        <v>0</v>
      </c>
      <c r="M16" s="148"/>
    </row>
    <row r="17" spans="1:13" s="53" customFormat="1">
      <c r="A17" s="70"/>
      <c r="B17" s="70"/>
      <c r="C17" s="70"/>
      <c r="D17" s="76"/>
      <c r="E17" s="76"/>
      <c r="F17" s="77"/>
      <c r="G17" s="78"/>
      <c r="H17" s="79"/>
      <c r="I17" s="80">
        <f t="shared" si="1"/>
        <v>0</v>
      </c>
      <c r="J17" s="136"/>
      <c r="K17" s="81">
        <v>0</v>
      </c>
      <c r="L17" s="82">
        <f t="shared" si="0"/>
        <v>0</v>
      </c>
      <c r="M17" s="148"/>
    </row>
    <row r="18" spans="1:13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1"/>
        <v>0</v>
      </c>
      <c r="J18" s="136"/>
      <c r="K18" s="81">
        <v>0</v>
      </c>
      <c r="L18" s="82">
        <f t="shared" si="0"/>
        <v>0</v>
      </c>
      <c r="M18" s="148"/>
    </row>
    <row r="19" spans="1:13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1"/>
        <v>0</v>
      </c>
      <c r="J19" s="136"/>
      <c r="K19" s="81">
        <v>0</v>
      </c>
      <c r="L19" s="82">
        <f t="shared" si="0"/>
        <v>0</v>
      </c>
      <c r="M19" s="148"/>
    </row>
    <row r="20" spans="1:13" s="53" customFormat="1">
      <c r="A20" s="70"/>
      <c r="B20" s="70"/>
      <c r="C20" s="70"/>
      <c r="D20" s="76"/>
      <c r="E20" s="76"/>
      <c r="F20" s="77"/>
      <c r="G20" s="78"/>
      <c r="H20" s="79"/>
      <c r="I20" s="80">
        <f t="shared" si="1"/>
        <v>0</v>
      </c>
      <c r="J20" s="136"/>
      <c r="K20" s="81">
        <v>0</v>
      </c>
      <c r="L20" s="82">
        <f t="shared" si="0"/>
        <v>0</v>
      </c>
      <c r="M20" s="148"/>
    </row>
    <row r="21" spans="1:13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1"/>
        <v>0</v>
      </c>
      <c r="J21" s="136"/>
      <c r="K21" s="81">
        <v>0</v>
      </c>
      <c r="L21" s="82">
        <f t="shared" si="0"/>
        <v>0</v>
      </c>
      <c r="M21" s="148"/>
    </row>
    <row r="22" spans="1:13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1"/>
        <v>0</v>
      </c>
      <c r="J22" s="136"/>
      <c r="K22" s="81">
        <v>0</v>
      </c>
      <c r="L22" s="82">
        <f t="shared" si="0"/>
        <v>0</v>
      </c>
      <c r="M22" s="148"/>
    </row>
    <row r="23" spans="1:13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1"/>
        <v>0</v>
      </c>
      <c r="J23" s="136"/>
      <c r="K23" s="81">
        <v>0</v>
      </c>
      <c r="L23" s="82">
        <f t="shared" si="0"/>
        <v>0</v>
      </c>
      <c r="M23" s="148"/>
    </row>
    <row r="24" spans="1:13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1"/>
        <v>0</v>
      </c>
      <c r="J24" s="136"/>
      <c r="K24" s="81">
        <v>0</v>
      </c>
      <c r="L24" s="82">
        <f t="shared" si="0"/>
        <v>0</v>
      </c>
      <c r="M24" s="148"/>
    </row>
    <row r="25" spans="1:13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1"/>
        <v>0</v>
      </c>
      <c r="J25" s="70"/>
      <c r="K25" s="81">
        <v>0</v>
      </c>
      <c r="L25" s="82">
        <f t="shared" si="0"/>
        <v>0</v>
      </c>
      <c r="M25" s="143"/>
    </row>
    <row r="26" spans="1:13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1"/>
        <v>0</v>
      </c>
      <c r="J26" s="70"/>
      <c r="K26" s="81">
        <v>0</v>
      </c>
      <c r="L26" s="82">
        <f t="shared" si="0"/>
        <v>0</v>
      </c>
      <c r="M26" s="143"/>
    </row>
    <row r="27" spans="1:13">
      <c r="A27" s="75"/>
      <c r="B27" s="70"/>
      <c r="C27" s="70"/>
      <c r="D27" s="76"/>
      <c r="E27" s="76"/>
      <c r="F27" s="77"/>
      <c r="G27" s="78"/>
      <c r="H27" s="79"/>
      <c r="I27" s="80">
        <f t="shared" si="1"/>
        <v>0</v>
      </c>
      <c r="J27" s="73"/>
      <c r="K27" s="81">
        <v>0</v>
      </c>
      <c r="L27" s="82">
        <f t="shared" si="0"/>
        <v>0</v>
      </c>
      <c r="M27" s="133"/>
    </row>
    <row r="28" spans="1:13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1000</v>
      </c>
      <c r="H28" s="137">
        <f>SUM(H12:H27)</f>
        <v>0</v>
      </c>
      <c r="I28" s="137">
        <f>SUM(I12:I27)</f>
        <v>1000</v>
      </c>
      <c r="J28" s="13" t="s">
        <v>21</v>
      </c>
      <c r="K28" s="137">
        <f>SUM(K12:K27)</f>
        <v>84200</v>
      </c>
      <c r="L28" s="63">
        <f>SUM(L12:L27)</f>
        <v>85200</v>
      </c>
      <c r="M28" s="63">
        <f>SUM(M12:M27)</f>
        <v>0</v>
      </c>
    </row>
    <row r="29" spans="1:13">
      <c r="G29" s="152"/>
      <c r="H29" s="152"/>
      <c r="I29" s="153"/>
      <c r="K29" s="153"/>
    </row>
    <row r="30" spans="1:13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  <row r="31" spans="1:13">
      <c r="G31" s="152"/>
      <c r="H31" s="152"/>
      <c r="I31" s="152"/>
      <c r="K31" s="152"/>
    </row>
    <row r="32" spans="1:13">
      <c r="G32" s="152"/>
      <c r="H32" s="152"/>
      <c r="I32" s="152"/>
      <c r="K32" s="152"/>
    </row>
    <row r="33" spans="7:11">
      <c r="G33" s="152"/>
      <c r="H33" s="152"/>
      <c r="I33" s="152"/>
      <c r="K33" s="152"/>
    </row>
    <row r="34" spans="7:11">
      <c r="G34" s="152"/>
      <c r="H34" s="152"/>
      <c r="I34" s="152"/>
      <c r="K34" s="152"/>
    </row>
    <row r="35" spans="7:11">
      <c r="G35" s="152"/>
      <c r="H35" s="152"/>
      <c r="I35" s="152"/>
    </row>
  </sheetData>
  <hyperlinks>
    <hyperlink ref="C6" r:id="rId1" display="dstutsman@townofsananselmo.org"/>
  </hyperlinks>
  <pageMargins left="0.75" right="0.75" top="1" bottom="1" header="0.5" footer="0.5"/>
  <pageSetup scale="80" orientation="landscape" r:id="rId2"/>
  <headerFooter alignWithMargins="0">
    <oddFooter>&amp;C&amp;D &amp;T &amp;A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5" zoomScaleNormal="75" workbookViewId="0">
      <selection activeCell="S18" sqref="S18"/>
    </sheetView>
  </sheetViews>
  <sheetFormatPr defaultRowHeight="12.75"/>
  <cols>
    <col min="1" max="1" width="5.85546875" customWidth="1"/>
    <col min="2" max="2" width="6.7109375" customWidth="1"/>
    <col min="3" max="3" width="27.85546875" customWidth="1"/>
    <col min="4" max="4" width="8.85546875" customWidth="1"/>
    <col min="5" max="5" width="9.5703125" customWidth="1"/>
    <col min="6" max="6" width="15.42578125" bestFit="1" customWidth="1"/>
    <col min="7" max="7" width="11.7109375" customWidth="1"/>
    <col min="8" max="8" width="12" customWidth="1"/>
    <col min="9" max="9" width="12.7109375" customWidth="1"/>
    <col min="10" max="10" width="11.85546875" customWidth="1"/>
    <col min="11" max="12" width="15.42578125" customWidth="1"/>
    <col min="13" max="13" width="14.42578125" bestFit="1" customWidth="1"/>
  </cols>
  <sheetData>
    <row r="1" spans="1:13" ht="18">
      <c r="A1" s="22" t="s">
        <v>39</v>
      </c>
      <c r="B1" s="1"/>
      <c r="C1" s="1"/>
      <c r="D1" s="1"/>
      <c r="E1" s="1"/>
      <c r="F1" s="1"/>
      <c r="G1" s="1"/>
      <c r="H1" s="1"/>
      <c r="I1" s="1"/>
      <c r="J1" s="1"/>
      <c r="K1" s="4"/>
      <c r="L1" s="33"/>
      <c r="M1" s="138"/>
    </row>
    <row r="2" spans="1:13" ht="18">
      <c r="A2" s="71"/>
      <c r="B2" s="3"/>
      <c r="C2" s="2"/>
      <c r="D2" s="2"/>
      <c r="E2" s="2"/>
      <c r="F2" s="2"/>
      <c r="G2" s="2"/>
      <c r="H2" s="2"/>
      <c r="I2" s="2"/>
      <c r="J2" s="2"/>
      <c r="L2" s="6"/>
      <c r="M2" s="139"/>
    </row>
    <row r="3" spans="1:13">
      <c r="A3" s="48"/>
      <c r="C3" s="2"/>
      <c r="E3" s="2"/>
      <c r="F3" s="2"/>
      <c r="G3" s="2"/>
      <c r="H3" s="2"/>
      <c r="I3" s="2"/>
      <c r="J3" s="2"/>
      <c r="K3" s="61" t="s">
        <v>23</v>
      </c>
      <c r="L3" s="6"/>
      <c r="M3" s="139"/>
    </row>
    <row r="4" spans="1:13" ht="15.75" thickBot="1">
      <c r="A4" s="17"/>
      <c r="B4" s="10"/>
      <c r="C4" s="2" t="s">
        <v>32</v>
      </c>
      <c r="D4" s="2"/>
      <c r="E4" s="2"/>
      <c r="F4" s="2"/>
      <c r="I4" s="2"/>
      <c r="K4" s="61" t="s">
        <v>24</v>
      </c>
      <c r="L4" s="6"/>
      <c r="M4" s="139"/>
    </row>
    <row r="5" spans="1:13" ht="13.5" thickBot="1">
      <c r="A5" s="126"/>
      <c r="B5" s="125" t="s">
        <v>17</v>
      </c>
      <c r="C5" s="86" t="s">
        <v>61</v>
      </c>
      <c r="D5" s="5"/>
      <c r="E5" s="11" t="s">
        <v>0</v>
      </c>
      <c r="F5" s="135">
        <v>40736</v>
      </c>
      <c r="G5" s="67" t="s">
        <v>29</v>
      </c>
      <c r="H5" s="2"/>
      <c r="I5" s="2"/>
      <c r="K5" s="61" t="s">
        <v>30</v>
      </c>
      <c r="L5" s="6"/>
      <c r="M5" s="139"/>
    </row>
    <row r="6" spans="1:13" ht="14.25">
      <c r="A6" s="55" t="s">
        <v>34</v>
      </c>
      <c r="B6" s="83"/>
      <c r="C6" s="101" t="s">
        <v>62</v>
      </c>
      <c r="D6" s="2"/>
      <c r="E6" s="2"/>
      <c r="F6" s="2"/>
      <c r="G6" s="2"/>
      <c r="H6" s="2"/>
      <c r="I6" s="2"/>
      <c r="K6" s="69" t="s">
        <v>31</v>
      </c>
      <c r="L6" s="6"/>
      <c r="M6" s="139"/>
    </row>
    <row r="7" spans="1:13">
      <c r="A7" s="18"/>
      <c r="B7" s="2"/>
      <c r="C7" s="2"/>
      <c r="D7" s="2"/>
      <c r="E7" s="2"/>
      <c r="F7" s="2"/>
      <c r="G7" s="2"/>
      <c r="H7" s="2"/>
      <c r="I7" s="2"/>
      <c r="J7" s="2"/>
      <c r="K7" s="5" t="s">
        <v>33</v>
      </c>
      <c r="L7" s="6"/>
      <c r="M7" s="140"/>
    </row>
    <row r="8" spans="1:13" ht="15.75">
      <c r="A8" s="14"/>
      <c r="B8" s="15"/>
      <c r="C8" s="15"/>
      <c r="D8" s="9" t="s">
        <v>27</v>
      </c>
      <c r="E8" s="15"/>
      <c r="F8" s="16"/>
      <c r="G8" s="7" t="s">
        <v>20</v>
      </c>
      <c r="H8" s="7"/>
      <c r="I8" s="21"/>
      <c r="J8" s="7" t="s">
        <v>22</v>
      </c>
      <c r="K8" s="8"/>
      <c r="L8" s="34" t="s">
        <v>1</v>
      </c>
      <c r="M8" s="34" t="s">
        <v>233</v>
      </c>
    </row>
    <row r="9" spans="1:13" s="30" customFormat="1" ht="12">
      <c r="A9" s="28"/>
      <c r="B9" s="28"/>
      <c r="C9" s="28"/>
      <c r="D9" s="28"/>
      <c r="E9" s="28"/>
      <c r="F9" s="29"/>
      <c r="G9" s="23" t="s">
        <v>9</v>
      </c>
      <c r="H9" s="23" t="s">
        <v>10</v>
      </c>
      <c r="I9" s="32" t="s">
        <v>16</v>
      </c>
      <c r="J9" s="24"/>
      <c r="K9" s="25" t="s">
        <v>14</v>
      </c>
      <c r="L9" s="36" t="s">
        <v>15</v>
      </c>
      <c r="M9" s="141"/>
    </row>
    <row r="10" spans="1:13" s="30" customFormat="1" ht="12">
      <c r="A10" s="31"/>
      <c r="B10" s="31"/>
      <c r="C10" s="31"/>
      <c r="D10" s="23"/>
      <c r="E10" s="31"/>
      <c r="F10" s="29"/>
      <c r="G10" s="23"/>
      <c r="H10" s="23"/>
      <c r="I10" s="26"/>
      <c r="J10" s="149"/>
      <c r="K10" s="27" t="s">
        <v>25</v>
      </c>
      <c r="L10" s="35"/>
      <c r="M10" s="31"/>
    </row>
    <row r="11" spans="1:13" s="30" customFormat="1" ht="36" customHeight="1">
      <c r="A11" s="37" t="s">
        <v>2</v>
      </c>
      <c r="B11" s="38" t="s">
        <v>3</v>
      </c>
      <c r="C11" s="37" t="s">
        <v>4</v>
      </c>
      <c r="D11" s="40" t="s">
        <v>5</v>
      </c>
      <c r="E11" s="56" t="s">
        <v>6</v>
      </c>
      <c r="F11" s="39" t="s">
        <v>8</v>
      </c>
      <c r="G11" s="40" t="s">
        <v>49</v>
      </c>
      <c r="H11" s="40" t="s">
        <v>50</v>
      </c>
      <c r="I11" s="60" t="s">
        <v>12</v>
      </c>
      <c r="J11" s="150" t="s">
        <v>236</v>
      </c>
      <c r="K11" s="42"/>
      <c r="L11" s="43"/>
      <c r="M11" s="142"/>
    </row>
    <row r="12" spans="1:13" ht="25.5">
      <c r="A12" s="70">
        <v>5</v>
      </c>
      <c r="B12" s="70" t="s">
        <v>58</v>
      </c>
      <c r="C12" s="70" t="s">
        <v>153</v>
      </c>
      <c r="D12" s="74"/>
      <c r="E12" s="74"/>
      <c r="F12" s="77" t="s">
        <v>154</v>
      </c>
      <c r="G12" s="172">
        <v>6000</v>
      </c>
      <c r="H12" s="162"/>
      <c r="I12" s="183">
        <f t="shared" ref="I12:I27" si="0">G12+H12</f>
        <v>6000</v>
      </c>
      <c r="J12" s="89" t="s">
        <v>320</v>
      </c>
      <c r="K12" s="170">
        <f>39800+29700+197800</f>
        <v>267300</v>
      </c>
      <c r="L12" s="82">
        <f t="shared" ref="L12:L27" si="1">I12+K12</f>
        <v>273300</v>
      </c>
      <c r="M12" s="133"/>
    </row>
    <row r="13" spans="1:13" s="53" customFormat="1">
      <c r="A13" s="70"/>
      <c r="B13" s="70"/>
      <c r="C13" s="70"/>
      <c r="D13" s="76"/>
      <c r="E13" s="76"/>
      <c r="F13" s="77"/>
      <c r="G13" s="78"/>
      <c r="H13" s="79"/>
      <c r="I13" s="80">
        <f t="shared" si="0"/>
        <v>0</v>
      </c>
      <c r="J13" s="136"/>
      <c r="K13" s="81">
        <v>0</v>
      </c>
      <c r="L13" s="82">
        <f t="shared" si="1"/>
        <v>0</v>
      </c>
      <c r="M13" s="148"/>
    </row>
    <row r="14" spans="1:13" s="53" customFormat="1">
      <c r="A14" s="70"/>
      <c r="B14" s="70"/>
      <c r="C14" s="70"/>
      <c r="D14" s="76"/>
      <c r="E14" s="76"/>
      <c r="F14" s="77"/>
      <c r="G14" s="78"/>
      <c r="H14" s="79"/>
      <c r="I14" s="80">
        <f t="shared" si="0"/>
        <v>0</v>
      </c>
      <c r="J14" s="136"/>
      <c r="K14" s="81">
        <v>0</v>
      </c>
      <c r="L14" s="82">
        <f t="shared" si="1"/>
        <v>0</v>
      </c>
      <c r="M14" s="148"/>
    </row>
    <row r="15" spans="1:13" s="53" customFormat="1">
      <c r="A15" s="70"/>
      <c r="B15" s="70"/>
      <c r="C15" s="70"/>
      <c r="D15" s="76"/>
      <c r="E15" s="76"/>
      <c r="F15" s="77"/>
      <c r="G15" s="78"/>
      <c r="H15" s="79"/>
      <c r="I15" s="80">
        <f t="shared" si="0"/>
        <v>0</v>
      </c>
      <c r="J15" s="136"/>
      <c r="K15" s="81">
        <v>0</v>
      </c>
      <c r="L15" s="82">
        <f t="shared" si="1"/>
        <v>0</v>
      </c>
      <c r="M15" s="148"/>
    </row>
    <row r="16" spans="1:13" s="53" customFormat="1">
      <c r="A16" s="70"/>
      <c r="B16" s="70"/>
      <c r="C16" s="70"/>
      <c r="D16" s="76"/>
      <c r="E16" s="76"/>
      <c r="F16" s="77"/>
      <c r="G16" s="78"/>
      <c r="H16" s="79"/>
      <c r="I16" s="80">
        <f t="shared" si="0"/>
        <v>0</v>
      </c>
      <c r="J16" s="136"/>
      <c r="K16" s="81">
        <v>0</v>
      </c>
      <c r="L16" s="82">
        <f t="shared" si="1"/>
        <v>0</v>
      </c>
      <c r="M16" s="148"/>
    </row>
    <row r="17" spans="1:13" s="53" customFormat="1">
      <c r="A17" s="70"/>
      <c r="B17" s="70"/>
      <c r="C17" s="70"/>
      <c r="D17" s="76"/>
      <c r="E17" s="76"/>
      <c r="F17" s="77"/>
      <c r="G17" s="78"/>
      <c r="H17" s="79"/>
      <c r="I17" s="80">
        <f t="shared" si="0"/>
        <v>0</v>
      </c>
      <c r="J17" s="136"/>
      <c r="K17" s="81">
        <v>0</v>
      </c>
      <c r="L17" s="82">
        <f t="shared" si="1"/>
        <v>0</v>
      </c>
      <c r="M17" s="148"/>
    </row>
    <row r="18" spans="1:13" s="53" customFormat="1">
      <c r="A18" s="70"/>
      <c r="B18" s="70"/>
      <c r="C18" s="70"/>
      <c r="D18" s="76"/>
      <c r="E18" s="76"/>
      <c r="F18" s="77"/>
      <c r="G18" s="78"/>
      <c r="H18" s="79"/>
      <c r="I18" s="80">
        <f t="shared" si="0"/>
        <v>0</v>
      </c>
      <c r="J18" s="136"/>
      <c r="K18" s="81">
        <v>0</v>
      </c>
      <c r="L18" s="82">
        <f t="shared" si="1"/>
        <v>0</v>
      </c>
      <c r="M18" s="148"/>
    </row>
    <row r="19" spans="1:13" s="53" customFormat="1">
      <c r="A19" s="70"/>
      <c r="B19" s="70"/>
      <c r="C19" s="70"/>
      <c r="D19" s="76"/>
      <c r="E19" s="76"/>
      <c r="F19" s="77"/>
      <c r="G19" s="78"/>
      <c r="H19" s="79"/>
      <c r="I19" s="80">
        <f t="shared" si="0"/>
        <v>0</v>
      </c>
      <c r="J19" s="136"/>
      <c r="K19" s="81">
        <v>0</v>
      </c>
      <c r="L19" s="82">
        <f t="shared" si="1"/>
        <v>0</v>
      </c>
      <c r="M19" s="148"/>
    </row>
    <row r="20" spans="1:13" s="53" customFormat="1">
      <c r="A20" s="70"/>
      <c r="B20" s="70"/>
      <c r="C20" s="70"/>
      <c r="D20" s="76"/>
      <c r="E20" s="76"/>
      <c r="F20" s="77"/>
      <c r="G20" s="78"/>
      <c r="H20" s="79"/>
      <c r="I20" s="80">
        <f t="shared" si="0"/>
        <v>0</v>
      </c>
      <c r="J20" s="136"/>
      <c r="K20" s="81">
        <v>0</v>
      </c>
      <c r="L20" s="82">
        <f t="shared" si="1"/>
        <v>0</v>
      </c>
      <c r="M20" s="148"/>
    </row>
    <row r="21" spans="1:13" s="53" customFormat="1">
      <c r="A21" s="70"/>
      <c r="B21" s="70"/>
      <c r="C21" s="70"/>
      <c r="D21" s="76"/>
      <c r="E21" s="76"/>
      <c r="F21" s="77"/>
      <c r="G21" s="78"/>
      <c r="H21" s="79"/>
      <c r="I21" s="80">
        <f t="shared" si="0"/>
        <v>0</v>
      </c>
      <c r="J21" s="136"/>
      <c r="K21" s="81">
        <v>0</v>
      </c>
      <c r="L21" s="82">
        <f t="shared" si="1"/>
        <v>0</v>
      </c>
      <c r="M21" s="148"/>
    </row>
    <row r="22" spans="1:13" s="53" customFormat="1">
      <c r="A22" s="70"/>
      <c r="B22" s="70"/>
      <c r="C22" s="70"/>
      <c r="D22" s="76"/>
      <c r="E22" s="76"/>
      <c r="F22" s="77"/>
      <c r="G22" s="78"/>
      <c r="H22" s="79"/>
      <c r="I22" s="80">
        <f t="shared" si="0"/>
        <v>0</v>
      </c>
      <c r="J22" s="136"/>
      <c r="K22" s="81">
        <v>0</v>
      </c>
      <c r="L22" s="82">
        <f t="shared" si="1"/>
        <v>0</v>
      </c>
      <c r="M22" s="148"/>
    </row>
    <row r="23" spans="1:13" s="53" customFormat="1">
      <c r="A23" s="70"/>
      <c r="B23" s="70"/>
      <c r="C23" s="70"/>
      <c r="D23" s="76"/>
      <c r="E23" s="76"/>
      <c r="F23" s="77"/>
      <c r="G23" s="78"/>
      <c r="H23" s="79"/>
      <c r="I23" s="80">
        <f t="shared" si="0"/>
        <v>0</v>
      </c>
      <c r="J23" s="136"/>
      <c r="K23" s="81">
        <v>0</v>
      </c>
      <c r="L23" s="82">
        <f t="shared" si="1"/>
        <v>0</v>
      </c>
      <c r="M23" s="148"/>
    </row>
    <row r="24" spans="1:13" s="53" customFormat="1">
      <c r="A24" s="75"/>
      <c r="B24" s="70"/>
      <c r="C24" s="70"/>
      <c r="D24" s="76"/>
      <c r="E24" s="76"/>
      <c r="F24" s="77"/>
      <c r="G24" s="78"/>
      <c r="H24" s="79"/>
      <c r="I24" s="80">
        <f t="shared" si="0"/>
        <v>0</v>
      </c>
      <c r="J24" s="136"/>
      <c r="K24" s="81">
        <v>0</v>
      </c>
      <c r="L24" s="82">
        <f t="shared" si="1"/>
        <v>0</v>
      </c>
      <c r="M24" s="148"/>
    </row>
    <row r="25" spans="1:13" s="54" customFormat="1">
      <c r="A25" s="75"/>
      <c r="B25" s="70"/>
      <c r="C25" s="70"/>
      <c r="D25" s="76"/>
      <c r="E25" s="76"/>
      <c r="F25" s="77"/>
      <c r="G25" s="78"/>
      <c r="H25" s="79"/>
      <c r="I25" s="80">
        <f t="shared" si="0"/>
        <v>0</v>
      </c>
      <c r="J25" s="70"/>
      <c r="K25" s="81">
        <v>0</v>
      </c>
      <c r="L25" s="82">
        <f t="shared" si="1"/>
        <v>0</v>
      </c>
      <c r="M25" s="143"/>
    </row>
    <row r="26" spans="1:13" s="54" customFormat="1">
      <c r="A26" s="75"/>
      <c r="B26" s="70"/>
      <c r="C26" s="70"/>
      <c r="D26" s="76"/>
      <c r="E26" s="76"/>
      <c r="F26" s="77"/>
      <c r="G26" s="78"/>
      <c r="H26" s="79"/>
      <c r="I26" s="80">
        <f t="shared" si="0"/>
        <v>0</v>
      </c>
      <c r="J26" s="70"/>
      <c r="K26" s="81">
        <v>0</v>
      </c>
      <c r="L26" s="82">
        <f t="shared" si="1"/>
        <v>0</v>
      </c>
      <c r="M26" s="143"/>
    </row>
    <row r="27" spans="1:13">
      <c r="A27" s="75"/>
      <c r="B27" s="70"/>
      <c r="C27" s="70"/>
      <c r="D27" s="76"/>
      <c r="E27" s="76"/>
      <c r="F27" s="77"/>
      <c r="G27" s="78"/>
      <c r="H27" s="79"/>
      <c r="I27" s="80">
        <f t="shared" si="0"/>
        <v>0</v>
      </c>
      <c r="J27" s="73"/>
      <c r="K27" s="81">
        <v>0</v>
      </c>
      <c r="L27" s="82">
        <f t="shared" si="1"/>
        <v>0</v>
      </c>
      <c r="M27" s="133"/>
    </row>
    <row r="28" spans="1:13" ht="15.75">
      <c r="A28" s="19"/>
      <c r="B28" s="12"/>
      <c r="C28" s="12"/>
      <c r="D28" s="13" t="s">
        <v>26</v>
      </c>
      <c r="E28" s="12"/>
      <c r="F28" s="13" t="s">
        <v>11</v>
      </c>
      <c r="G28" s="137">
        <f>SUM(G12:G27)</f>
        <v>6000</v>
      </c>
      <c r="H28" s="137">
        <f>SUM(H12:H27)</f>
        <v>0</v>
      </c>
      <c r="I28" s="137">
        <f>SUM(I12:I27)</f>
        <v>6000</v>
      </c>
      <c r="J28" s="13" t="s">
        <v>21</v>
      </c>
      <c r="K28" s="137">
        <f>SUM(K12:K27)</f>
        <v>267300</v>
      </c>
      <c r="L28" s="137">
        <f>SUM(L12:L27)</f>
        <v>273300</v>
      </c>
      <c r="M28" s="137">
        <f>SUM(M12:M27)</f>
        <v>0</v>
      </c>
    </row>
    <row r="29" spans="1:13">
      <c r="I29" s="20"/>
      <c r="K29" s="20"/>
    </row>
    <row r="30" spans="1:13">
      <c r="C30" s="144" t="s">
        <v>235</v>
      </c>
      <c r="D30" s="147"/>
      <c r="F30" s="146" t="s">
        <v>240</v>
      </c>
      <c r="G30" s="159"/>
      <c r="I30" s="146" t="s">
        <v>241</v>
      </c>
      <c r="J30" s="160"/>
      <c r="K30" s="146" t="s">
        <v>234</v>
      </c>
      <c r="L30" s="145"/>
    </row>
  </sheetData>
  <hyperlinks>
    <hyperlink ref="C6" r:id="rId1" display="dstutsman@townofsananselmo.org"/>
  </hyperlinks>
  <pageMargins left="0.75" right="0.75" top="1" bottom="1" header="0.5" footer="0.5"/>
  <pageSetup scale="73" orientation="landscape" r:id="rId2"/>
  <headerFooter alignWithMargins="0">
    <oddFooter>&amp;C&amp;D &amp;T &amp;A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31</vt:i4>
      </vt:variant>
    </vt:vector>
  </HeadingPairs>
  <TitlesOfParts>
    <vt:vector size="46" baseType="lpstr">
      <vt:lpstr>Example</vt:lpstr>
      <vt:lpstr>Mendo Co</vt:lpstr>
      <vt:lpstr>Hum Co</vt:lpstr>
      <vt:lpstr>Trinity Co</vt:lpstr>
      <vt:lpstr>Marin Co</vt:lpstr>
      <vt:lpstr>San Anselmo</vt:lpstr>
      <vt:lpstr>Santa Cruz Co</vt:lpstr>
      <vt:lpstr>Scott's Valley</vt:lpstr>
      <vt:lpstr>Santa Cruz</vt:lpstr>
      <vt:lpstr>Santa Barbara Co</vt:lpstr>
      <vt:lpstr>Solvang</vt:lpstr>
      <vt:lpstr>Monterey Co</vt:lpstr>
      <vt:lpstr>Amador</vt:lpstr>
      <vt:lpstr>Mariposa Co</vt:lpstr>
      <vt:lpstr>total</vt:lpstr>
      <vt:lpstr>dist</vt:lpstr>
      <vt:lpstr>Amador!Print_Area</vt:lpstr>
      <vt:lpstr>Example!Print_Area</vt:lpstr>
      <vt:lpstr>'Hum Co'!Print_Area</vt:lpstr>
      <vt:lpstr>'Marin Co'!Print_Area</vt:lpstr>
      <vt:lpstr>'Mariposa Co'!Print_Area</vt:lpstr>
      <vt:lpstr>'Mendo Co'!Print_Area</vt:lpstr>
      <vt:lpstr>'Monterey Co'!Print_Area</vt:lpstr>
      <vt:lpstr>'San Anselmo'!Print_Area</vt:lpstr>
      <vt:lpstr>'Santa Barbara Co'!Print_Area</vt:lpstr>
      <vt:lpstr>'Santa Cruz'!Print_Area</vt:lpstr>
      <vt:lpstr>'Santa Cruz Co'!Print_Area</vt:lpstr>
      <vt:lpstr>'Scott''s Valley'!Print_Area</vt:lpstr>
      <vt:lpstr>Solvang!Print_Area</vt:lpstr>
      <vt:lpstr>total!Print_Area</vt:lpstr>
      <vt:lpstr>'Trinity Co'!Print_Area</vt:lpstr>
      <vt:lpstr>Amador!TotalRow</vt:lpstr>
      <vt:lpstr>Example!TotalRow</vt:lpstr>
      <vt:lpstr>'Hum Co'!TotalRow</vt:lpstr>
      <vt:lpstr>'Marin Co'!TotalRow</vt:lpstr>
      <vt:lpstr>'Mariposa Co'!TotalRow</vt:lpstr>
      <vt:lpstr>'Mendo Co'!TotalRow</vt:lpstr>
      <vt:lpstr>'Monterey Co'!TotalRow</vt:lpstr>
      <vt:lpstr>'San Anselmo'!TotalRow</vt:lpstr>
      <vt:lpstr>'Santa Barbara Co'!TotalRow</vt:lpstr>
      <vt:lpstr>'Santa Cruz'!TotalRow</vt:lpstr>
      <vt:lpstr>'Santa Cruz Co'!TotalRow</vt:lpstr>
      <vt:lpstr>'Scott''s Valley'!TotalRow</vt:lpstr>
      <vt:lpstr>Solvang!TotalRow</vt:lpstr>
      <vt:lpstr>total!TotalRow</vt:lpstr>
      <vt:lpstr>'Trinity Co'!TotalRow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s138596</cp:lastModifiedBy>
  <cp:lastPrinted>2013-02-01T21:13:50Z</cp:lastPrinted>
  <dcterms:created xsi:type="dcterms:W3CDTF">1996-10-14T23:33:28Z</dcterms:created>
  <dcterms:modified xsi:type="dcterms:W3CDTF">2013-05-09T18:15:17Z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