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G:\OSP\Programs\ATP\2025 Solicitation (Cycle 7)\SOF\"/>
    </mc:Choice>
  </mc:AlternateContent>
  <xr:revisionPtr revIDLastSave="0" documentId="13_ncr:1_{B29A9142-0079-428C-9D7B-6DF7A1E329FC}" xr6:coauthVersionLast="47" xr6:coauthVersionMax="47" xr10:uidLastSave="{00000000-0000-0000-0000-000000000000}"/>
  <bookViews>
    <workbookView xWindow="-120" yWindow="-120" windowWidth="29040" windowHeight="15720" xr2:uid="{6E7153AC-4333-4352-873F-65B63D8C97F4}"/>
    <workbookView xWindow="28680" yWindow="-120" windowWidth="29040" windowHeight="15720" xr2:uid="{BAF68DCA-F71E-4B19-B2D6-BD615060D918}"/>
  </bookViews>
  <sheets>
    <sheet name="Cycle 7" sheetId="8" r:id="rId1"/>
    <sheet name="SUR" sheetId="3" state="hidden" r:id="rId2"/>
    <sheet name="MPO" sheetId="4" state="hidden" r:id="rId3"/>
    <sheet name="proj desc" sheetId="7" state="hidden" r:id="rId4"/>
  </sheets>
  <definedNames>
    <definedName name="_xlnm._FilterDatabase" localSheetId="0" hidden="1">'Cycle 7'!$A$2:$M$52</definedName>
    <definedName name="_xlnm._FilterDatabase" localSheetId="2" hidden="1">MPO!$B$2:$AH$152</definedName>
    <definedName name="_xlnm._FilterDatabase" localSheetId="3" hidden="1">'proj desc'!$A$1:$F$243</definedName>
    <definedName name="_xlnm._FilterDatabase" localSheetId="1" hidden="1">SUR!$A$2:$AH$28</definedName>
    <definedName name="_xlnm.Criteria" localSheetId="0">'Cycle 7'!$O$2:$R$3</definedName>
    <definedName name="_xlnm.Print_Area" localSheetId="0">'Cycle 7'!$A$1:$M$244</definedName>
    <definedName name="_xlnm.Print_Area" localSheetId="2">MPO!$B:$AH</definedName>
    <definedName name="_xlnm.Print_Area" localSheetId="1">SUR!$A:$AH</definedName>
    <definedName name="_xlnm.Print_Titles" localSheetId="0">'Cycle 7'!$2:$2</definedName>
    <definedName name="_xlnm.Print_Titles" localSheetId="2">MPO!$1:$2</definedName>
    <definedName name="_xlnm.Print_Titles" localSheetId="1">SUR!$1:$2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0" i="3" l="1"/>
  <c r="L152" i="4" l="1"/>
  <c r="K152" i="4"/>
  <c r="J152" i="4"/>
  <c r="N30" i="3"/>
  <c r="V102" i="4" l="1"/>
  <c r="W120" i="4"/>
  <c r="AL120" i="4" s="1"/>
  <c r="AO120" i="4" s="1"/>
  <c r="T12" i="4"/>
  <c r="AL12" i="4" s="1"/>
  <c r="AO12" i="4" s="1"/>
  <c r="V146" i="4"/>
  <c r="AL146" i="4" s="1"/>
  <c r="AO146" i="4" s="1"/>
  <c r="AM4" i="4"/>
  <c r="AM5" i="4"/>
  <c r="AM6" i="4"/>
  <c r="AM7" i="4"/>
  <c r="AM8" i="4"/>
  <c r="AM9" i="4"/>
  <c r="AM10" i="4"/>
  <c r="AM11" i="4"/>
  <c r="AM12" i="4"/>
  <c r="AM13" i="4"/>
  <c r="AM14" i="4"/>
  <c r="AM15" i="4"/>
  <c r="AM16" i="4"/>
  <c r="AM17" i="4"/>
  <c r="AM18" i="4"/>
  <c r="AM19" i="4"/>
  <c r="AM20" i="4"/>
  <c r="AM21" i="4"/>
  <c r="AM22" i="4"/>
  <c r="AM23" i="4"/>
  <c r="AM24" i="4"/>
  <c r="AM25" i="4"/>
  <c r="AM26" i="4"/>
  <c r="AM27" i="4"/>
  <c r="AM28" i="4"/>
  <c r="AM29" i="4"/>
  <c r="AM30" i="4"/>
  <c r="AM31" i="4"/>
  <c r="AM32" i="4"/>
  <c r="AM33" i="4"/>
  <c r="AM34" i="4"/>
  <c r="AM35" i="4"/>
  <c r="AM36" i="4"/>
  <c r="AM37" i="4"/>
  <c r="AM38" i="4"/>
  <c r="AM39" i="4"/>
  <c r="AM40" i="4"/>
  <c r="AM41" i="4"/>
  <c r="AM42" i="4"/>
  <c r="AM43" i="4"/>
  <c r="AM44" i="4"/>
  <c r="AM45" i="4"/>
  <c r="AM46" i="4"/>
  <c r="AM47" i="4"/>
  <c r="AM48" i="4"/>
  <c r="AM49" i="4"/>
  <c r="AM50" i="4"/>
  <c r="AM51" i="4"/>
  <c r="AM52" i="4"/>
  <c r="AM53" i="4"/>
  <c r="AM54" i="4"/>
  <c r="AM55" i="4"/>
  <c r="AM56" i="4"/>
  <c r="AM57" i="4"/>
  <c r="AM58" i="4"/>
  <c r="AM59" i="4"/>
  <c r="AM60" i="4"/>
  <c r="AM61" i="4"/>
  <c r="AM62" i="4"/>
  <c r="AM63" i="4"/>
  <c r="AM64" i="4"/>
  <c r="AM65" i="4"/>
  <c r="AM66" i="4"/>
  <c r="AM67" i="4"/>
  <c r="AM68" i="4"/>
  <c r="AM69" i="4"/>
  <c r="AM70" i="4"/>
  <c r="AM71" i="4"/>
  <c r="AM72" i="4"/>
  <c r="AM73" i="4"/>
  <c r="AM74" i="4"/>
  <c r="AM75" i="4"/>
  <c r="AM76" i="4"/>
  <c r="AM77" i="4"/>
  <c r="AM78" i="4"/>
  <c r="AM79" i="4"/>
  <c r="AM80" i="4"/>
  <c r="AM81" i="4"/>
  <c r="AM82" i="4"/>
  <c r="AM83" i="4"/>
  <c r="AM84" i="4"/>
  <c r="AM85" i="4"/>
  <c r="AM86" i="4"/>
  <c r="AM87" i="4"/>
  <c r="AM88" i="4"/>
  <c r="AM89" i="4"/>
  <c r="AM90" i="4"/>
  <c r="AM91" i="4"/>
  <c r="AM92" i="4"/>
  <c r="AM93" i="4"/>
  <c r="AM94" i="4"/>
  <c r="AM95" i="4"/>
  <c r="AM96" i="4"/>
  <c r="AM97" i="4"/>
  <c r="AM98" i="4"/>
  <c r="AM99" i="4"/>
  <c r="AM100" i="4"/>
  <c r="AM101" i="4"/>
  <c r="AM102" i="4"/>
  <c r="AM103" i="4"/>
  <c r="AM104" i="4"/>
  <c r="AM105" i="4"/>
  <c r="AM106" i="4"/>
  <c r="AM107" i="4"/>
  <c r="AM108" i="4"/>
  <c r="AM109" i="4"/>
  <c r="AM110" i="4"/>
  <c r="AM111" i="4"/>
  <c r="AM112" i="4"/>
  <c r="AM113" i="4"/>
  <c r="AM114" i="4"/>
  <c r="AM115" i="4"/>
  <c r="AM116" i="4"/>
  <c r="AM117" i="4"/>
  <c r="AM118" i="4"/>
  <c r="AM119" i="4"/>
  <c r="AM120" i="4"/>
  <c r="AM121" i="4"/>
  <c r="AM122" i="4"/>
  <c r="AM123" i="4"/>
  <c r="AM124" i="4"/>
  <c r="AM125" i="4"/>
  <c r="AM126" i="4"/>
  <c r="AM127" i="4"/>
  <c r="AM128" i="4"/>
  <c r="AM129" i="4"/>
  <c r="AM130" i="4"/>
  <c r="AM131" i="4"/>
  <c r="AM132" i="4"/>
  <c r="AM133" i="4"/>
  <c r="AM134" i="4"/>
  <c r="AM135" i="4"/>
  <c r="AM136" i="4"/>
  <c r="AM137" i="4"/>
  <c r="AM138" i="4"/>
  <c r="AM139" i="4"/>
  <c r="AM140" i="4"/>
  <c r="AM141" i="4"/>
  <c r="AM142" i="4"/>
  <c r="AM143" i="4"/>
  <c r="AM144" i="4"/>
  <c r="AM145" i="4"/>
  <c r="AM146" i="4"/>
  <c r="AM147" i="4"/>
  <c r="AM148" i="4"/>
  <c r="AM149" i="4"/>
  <c r="AM150" i="4"/>
  <c r="AM151" i="4"/>
  <c r="AL6" i="4"/>
  <c r="AO6" i="4" s="1"/>
  <c r="AL7" i="4"/>
  <c r="AO7" i="4" s="1"/>
  <c r="AL9" i="4"/>
  <c r="AO9" i="4" s="1"/>
  <c r="AL10" i="4"/>
  <c r="AO10" i="4" s="1"/>
  <c r="AL11" i="4"/>
  <c r="AO11" i="4" s="1"/>
  <c r="AL13" i="4"/>
  <c r="AO13" i="4" s="1"/>
  <c r="AL14" i="4"/>
  <c r="AO14" i="4" s="1"/>
  <c r="AL15" i="4"/>
  <c r="AO15" i="4" s="1"/>
  <c r="AL16" i="4"/>
  <c r="AO16" i="4" s="1"/>
  <c r="AL17" i="4"/>
  <c r="AO17" i="4" s="1"/>
  <c r="AL18" i="4"/>
  <c r="AO18" i="4" s="1"/>
  <c r="AL19" i="4"/>
  <c r="AO19" i="4" s="1"/>
  <c r="AL20" i="4"/>
  <c r="AO20" i="4" s="1"/>
  <c r="AL21" i="4"/>
  <c r="AO21" i="4" s="1"/>
  <c r="AL22" i="4"/>
  <c r="AO22" i="4" s="1"/>
  <c r="AL23" i="4"/>
  <c r="AO23" i="4" s="1"/>
  <c r="AL24" i="4"/>
  <c r="AO24" i="4" s="1"/>
  <c r="AL25" i="4"/>
  <c r="AO25" i="4" s="1"/>
  <c r="AL26" i="4"/>
  <c r="AO26" i="4" s="1"/>
  <c r="AL27" i="4"/>
  <c r="AO27" i="4" s="1"/>
  <c r="AL28" i="4"/>
  <c r="AO28" i="4" s="1"/>
  <c r="AL29" i="4"/>
  <c r="AO29" i="4" s="1"/>
  <c r="AL31" i="4"/>
  <c r="AO31" i="4" s="1"/>
  <c r="AL32" i="4"/>
  <c r="AO32" i="4" s="1"/>
  <c r="AL33" i="4"/>
  <c r="AO33" i="4" s="1"/>
  <c r="AL36" i="4"/>
  <c r="AO36" i="4" s="1"/>
  <c r="AL37" i="4"/>
  <c r="AO37" i="4" s="1"/>
  <c r="AL40" i="4"/>
  <c r="AO40" i="4" s="1"/>
  <c r="AL41" i="4"/>
  <c r="AO41" i="4" s="1"/>
  <c r="AL42" i="4"/>
  <c r="AO42" i="4" s="1"/>
  <c r="AL43" i="4"/>
  <c r="AO43" i="4" s="1"/>
  <c r="AL45" i="4"/>
  <c r="AO45" i="4" s="1"/>
  <c r="AL46" i="4"/>
  <c r="AO46" i="4" s="1"/>
  <c r="AL48" i="4"/>
  <c r="AO48" i="4" s="1"/>
  <c r="AL49" i="4"/>
  <c r="AO49" i="4" s="1"/>
  <c r="AL51" i="4"/>
  <c r="AO51" i="4" s="1"/>
  <c r="AL53" i="4"/>
  <c r="AO53" i="4" s="1"/>
  <c r="AL54" i="4"/>
  <c r="AO54" i="4" s="1"/>
  <c r="AL55" i="4"/>
  <c r="AO55" i="4" s="1"/>
  <c r="AL56" i="4"/>
  <c r="AO56" i="4" s="1"/>
  <c r="AL57" i="4"/>
  <c r="AO57" i="4" s="1"/>
  <c r="AL58" i="4"/>
  <c r="AO58" i="4" s="1"/>
  <c r="AL59" i="4"/>
  <c r="AO59" i="4" s="1"/>
  <c r="AL60" i="4"/>
  <c r="AO60" i="4" s="1"/>
  <c r="AL62" i="4"/>
  <c r="AO62" i="4" s="1"/>
  <c r="AL65" i="4"/>
  <c r="AO65" i="4" s="1"/>
  <c r="AL66" i="4"/>
  <c r="AO66" i="4" s="1"/>
  <c r="AL67" i="4"/>
  <c r="AO67" i="4" s="1"/>
  <c r="AL68" i="4"/>
  <c r="AO68" i="4" s="1"/>
  <c r="AL69" i="4"/>
  <c r="AO69" i="4" s="1"/>
  <c r="AL70" i="4"/>
  <c r="AO70" i="4" s="1"/>
  <c r="AL71" i="4"/>
  <c r="AO71" i="4" s="1"/>
  <c r="AL72" i="4"/>
  <c r="AO72" i="4" s="1"/>
  <c r="AL73" i="4"/>
  <c r="AO73" i="4" s="1"/>
  <c r="AL74" i="4"/>
  <c r="AO74" i="4" s="1"/>
  <c r="AL75" i="4"/>
  <c r="AO75" i="4" s="1"/>
  <c r="AL76" i="4"/>
  <c r="AO76" i="4" s="1"/>
  <c r="AL77" i="4"/>
  <c r="AO77" i="4" s="1"/>
  <c r="AL78" i="4"/>
  <c r="AO78" i="4" s="1"/>
  <c r="AL79" i="4"/>
  <c r="AO79" i="4" s="1"/>
  <c r="AL80" i="4"/>
  <c r="AO80" i="4" s="1"/>
  <c r="AL81" i="4"/>
  <c r="AO81" i="4" s="1"/>
  <c r="AL85" i="4"/>
  <c r="AO85" i="4" s="1"/>
  <c r="AL86" i="4"/>
  <c r="AO86" i="4" s="1"/>
  <c r="AL87" i="4"/>
  <c r="AO87" i="4" s="1"/>
  <c r="AL88" i="4"/>
  <c r="AO88" i="4" s="1"/>
  <c r="AL89" i="4"/>
  <c r="AO89" i="4" s="1"/>
  <c r="AL91" i="4"/>
  <c r="AO91" i="4" s="1"/>
  <c r="AL93" i="4"/>
  <c r="AO93" i="4" s="1"/>
  <c r="AL94" i="4"/>
  <c r="AO94" i="4" s="1"/>
  <c r="AL95" i="4"/>
  <c r="AO95" i="4" s="1"/>
  <c r="AL96" i="4"/>
  <c r="AO96" i="4" s="1"/>
  <c r="AL97" i="4"/>
  <c r="AO97" i="4" s="1"/>
  <c r="AL98" i="4"/>
  <c r="AO98" i="4" s="1"/>
  <c r="AL99" i="4"/>
  <c r="AO99" i="4" s="1"/>
  <c r="AL100" i="4"/>
  <c r="AO100" i="4" s="1"/>
  <c r="AL101" i="4"/>
  <c r="AO101" i="4" s="1"/>
  <c r="AL104" i="4"/>
  <c r="AO104" i="4" s="1"/>
  <c r="AL105" i="4"/>
  <c r="AO105" i="4" s="1"/>
  <c r="AL106" i="4"/>
  <c r="AO106" i="4" s="1"/>
  <c r="AL107" i="4"/>
  <c r="AO107" i="4" s="1"/>
  <c r="AL109" i="4"/>
  <c r="AO109" i="4" s="1"/>
  <c r="AL111" i="4"/>
  <c r="AO111" i="4" s="1"/>
  <c r="AL112" i="4"/>
  <c r="AO112" i="4" s="1"/>
  <c r="AL113" i="4"/>
  <c r="AO113" i="4" s="1"/>
  <c r="AL114" i="4"/>
  <c r="AO114" i="4" s="1"/>
  <c r="AL115" i="4"/>
  <c r="AO115" i="4" s="1"/>
  <c r="AL116" i="4"/>
  <c r="AO116" i="4" s="1"/>
  <c r="AL117" i="4"/>
  <c r="AO117" i="4" s="1"/>
  <c r="AL118" i="4"/>
  <c r="AO118" i="4" s="1"/>
  <c r="AL119" i="4"/>
  <c r="AO119" i="4" s="1"/>
  <c r="AL121" i="4"/>
  <c r="AO121" i="4" s="1"/>
  <c r="AL123" i="4"/>
  <c r="AO123" i="4" s="1"/>
  <c r="AL124" i="4"/>
  <c r="AO124" i="4" s="1"/>
  <c r="AL126" i="4"/>
  <c r="AO126" i="4" s="1"/>
  <c r="AL128" i="4"/>
  <c r="AO128" i="4" s="1"/>
  <c r="AL130" i="4"/>
  <c r="AL131" i="4"/>
  <c r="AO131" i="4" s="1"/>
  <c r="AL132" i="4"/>
  <c r="AO132" i="4" s="1"/>
  <c r="AL133" i="4"/>
  <c r="AO133" i="4" s="1"/>
  <c r="AL134" i="4"/>
  <c r="AO134" i="4" s="1"/>
  <c r="AL135" i="4"/>
  <c r="AO135" i="4" s="1"/>
  <c r="AL136" i="4"/>
  <c r="AO136" i="4" s="1"/>
  <c r="AL137" i="4"/>
  <c r="AO137" i="4" s="1"/>
  <c r="AL139" i="4"/>
  <c r="AO139" i="4" s="1"/>
  <c r="AL140" i="4"/>
  <c r="AO140" i="4" s="1"/>
  <c r="AL141" i="4"/>
  <c r="AO141" i="4" s="1"/>
  <c r="AL143" i="4"/>
  <c r="AO143" i="4" s="1"/>
  <c r="AL144" i="4"/>
  <c r="AO144" i="4" s="1"/>
  <c r="AL145" i="4"/>
  <c r="AO145" i="4" s="1"/>
  <c r="AL147" i="4"/>
  <c r="AO147" i="4" s="1"/>
  <c r="AL148" i="4"/>
  <c r="AO148" i="4" s="1"/>
  <c r="AL149" i="4"/>
  <c r="AO149" i="4" s="1"/>
  <c r="AL151" i="4"/>
  <c r="AO151" i="4" s="1"/>
  <c r="AM3" i="4"/>
  <c r="AL3" i="4"/>
  <c r="AO3" i="4" s="1"/>
  <c r="R152" i="4"/>
  <c r="S152" i="4"/>
  <c r="AA152" i="4"/>
  <c r="AC152" i="4"/>
  <c r="X152" i="4"/>
  <c r="Y152" i="4"/>
  <c r="AD152" i="4"/>
  <c r="AE152" i="4"/>
  <c r="AF152" i="4"/>
  <c r="AG152" i="4"/>
  <c r="AH152" i="4"/>
  <c r="N152" i="4"/>
  <c r="AL150" i="4"/>
  <c r="AO150" i="4" s="1"/>
  <c r="W142" i="4"/>
  <c r="AL142" i="4" s="1"/>
  <c r="AO142" i="4" s="1"/>
  <c r="V138" i="4"/>
  <c r="AL138" i="4" s="1"/>
  <c r="AO138" i="4" s="1"/>
  <c r="V129" i="4"/>
  <c r="AL129" i="4" s="1"/>
  <c r="AO129" i="4" s="1"/>
  <c r="Z127" i="4"/>
  <c r="AL127" i="4" s="1"/>
  <c r="AO127" i="4" s="1"/>
  <c r="W125" i="4"/>
  <c r="AL125" i="4" s="1"/>
  <c r="W122" i="4"/>
  <c r="AL122" i="4" s="1"/>
  <c r="AO122" i="4" s="1"/>
  <c r="AB110" i="4"/>
  <c r="AL110" i="4" s="1"/>
  <c r="AO110" i="4" s="1"/>
  <c r="AL108" i="4"/>
  <c r="AO108" i="4" s="1"/>
  <c r="W103" i="4"/>
  <c r="AL103" i="4" s="1"/>
  <c r="AO103" i="4" s="1"/>
  <c r="O102" i="4"/>
  <c r="W92" i="4"/>
  <c r="AL92" i="4" s="1"/>
  <c r="AO92" i="4" s="1"/>
  <c r="V90" i="4"/>
  <c r="AL90" i="4" s="1"/>
  <c r="AO90" i="4" s="1"/>
  <c r="W84" i="4"/>
  <c r="AL84" i="4" s="1"/>
  <c r="AO84" i="4" s="1"/>
  <c r="W83" i="4"/>
  <c r="AL83" i="4" s="1"/>
  <c r="AO83" i="4" s="1"/>
  <c r="V82" i="4"/>
  <c r="AL82" i="4" s="1"/>
  <c r="AO82" i="4" s="1"/>
  <c r="W64" i="4"/>
  <c r="AL64" i="4" s="1"/>
  <c r="AO64" i="4" s="1"/>
  <c r="O63" i="4"/>
  <c r="AL63" i="4" s="1"/>
  <c r="AO63" i="4" s="1"/>
  <c r="V61" i="4"/>
  <c r="AL61" i="4" s="1"/>
  <c r="AO61" i="4" s="1"/>
  <c r="V52" i="4"/>
  <c r="AL52" i="4" s="1"/>
  <c r="AO52" i="4" s="1"/>
  <c r="T50" i="4"/>
  <c r="AL50" i="4" s="1"/>
  <c r="AO50" i="4" s="1"/>
  <c r="W47" i="4"/>
  <c r="AL47" i="4" s="1"/>
  <c r="AO47" i="4" s="1"/>
  <c r="W44" i="4"/>
  <c r="AL44" i="4" s="1"/>
  <c r="AO44" i="4" s="1"/>
  <c r="V39" i="4"/>
  <c r="AL39" i="4" s="1"/>
  <c r="AO39" i="4" s="1"/>
  <c r="V38" i="4"/>
  <c r="AL38" i="4" s="1"/>
  <c r="AO38" i="4" s="1"/>
  <c r="P35" i="4"/>
  <c r="AL35" i="4" s="1"/>
  <c r="AO35" i="4" s="1"/>
  <c r="V34" i="4"/>
  <c r="AL34" i="4" s="1"/>
  <c r="AO34" i="4" s="1"/>
  <c r="V30" i="4"/>
  <c r="AL30" i="4" s="1"/>
  <c r="AO30" i="4" s="1"/>
  <c r="U8" i="4"/>
  <c r="W8" i="4"/>
  <c r="Q5" i="4"/>
  <c r="AL5" i="4" s="1"/>
  <c r="AO5" i="4" s="1"/>
  <c r="P4" i="4"/>
  <c r="AL4" i="4" s="1"/>
  <c r="AO4" i="4" s="1"/>
  <c r="AH30" i="3"/>
  <c r="AG30" i="3"/>
  <c r="AF30" i="3"/>
  <c r="AE30" i="3"/>
  <c r="AD30" i="3"/>
  <c r="Y30" i="3"/>
  <c r="X30" i="3"/>
  <c r="W30" i="3"/>
  <c r="V30" i="3"/>
  <c r="AC30" i="3"/>
  <c r="AB30" i="3"/>
  <c r="AA30" i="3"/>
  <c r="Z30" i="3"/>
  <c r="U30" i="3"/>
  <c r="T30" i="3"/>
  <c r="S30" i="3"/>
  <c r="R30" i="3"/>
  <c r="Q30" i="3"/>
  <c r="P30" i="3"/>
  <c r="O30" i="3"/>
  <c r="L30" i="3"/>
  <c r="K30" i="3"/>
  <c r="O152" i="4" l="1"/>
  <c r="R31" i="3"/>
  <c r="N31" i="3"/>
  <c r="Z31" i="3"/>
  <c r="V31" i="3"/>
  <c r="W152" i="4"/>
  <c r="Z152" i="4"/>
  <c r="AL8" i="4"/>
  <c r="AO8" i="4" s="1"/>
  <c r="AB152" i="4"/>
  <c r="Q152" i="4"/>
  <c r="P152" i="4"/>
  <c r="U152" i="4"/>
  <c r="T152" i="4"/>
  <c r="V152" i="4"/>
  <c r="AN3" i="4"/>
  <c r="AN147" i="4"/>
  <c r="AN139" i="4"/>
  <c r="AN131" i="4"/>
  <c r="AN123" i="4"/>
  <c r="AN115" i="4"/>
  <c r="AN107" i="4"/>
  <c r="AN99" i="4"/>
  <c r="AN91" i="4"/>
  <c r="AN83" i="4"/>
  <c r="AN75" i="4"/>
  <c r="AN67" i="4"/>
  <c r="AN59" i="4"/>
  <c r="AN51" i="4"/>
  <c r="AN43" i="4"/>
  <c r="AN35" i="4"/>
  <c r="AN27" i="4"/>
  <c r="AN19" i="4"/>
  <c r="AN11" i="4"/>
  <c r="AN146" i="4"/>
  <c r="AN138" i="4"/>
  <c r="AN130" i="4"/>
  <c r="AN122" i="4"/>
  <c r="AN114" i="4"/>
  <c r="AN106" i="4"/>
  <c r="AN98" i="4"/>
  <c r="AN90" i="4"/>
  <c r="AN82" i="4"/>
  <c r="AN74" i="4"/>
  <c r="AN66" i="4"/>
  <c r="AN58" i="4"/>
  <c r="AN50" i="4"/>
  <c r="AN42" i="4"/>
  <c r="AN34" i="4"/>
  <c r="AN26" i="4"/>
  <c r="AN18" i="4"/>
  <c r="AN10" i="4"/>
  <c r="AN145" i="4"/>
  <c r="AN137" i="4"/>
  <c r="AN129" i="4"/>
  <c r="AN121" i="4"/>
  <c r="AN113" i="4"/>
  <c r="AN105" i="4"/>
  <c r="AN97" i="4"/>
  <c r="AN89" i="4"/>
  <c r="AN81" i="4"/>
  <c r="AN73" i="4"/>
  <c r="AN65" i="4"/>
  <c r="AN57" i="4"/>
  <c r="AN49" i="4"/>
  <c r="AN41" i="4"/>
  <c r="AN33" i="4"/>
  <c r="AN25" i="4"/>
  <c r="AN17" i="4"/>
  <c r="AN9" i="4"/>
  <c r="AN144" i="4"/>
  <c r="AN136" i="4"/>
  <c r="AN128" i="4"/>
  <c r="AN120" i="4"/>
  <c r="AN112" i="4"/>
  <c r="AN104" i="4"/>
  <c r="AN96" i="4"/>
  <c r="AN88" i="4"/>
  <c r="AN80" i="4"/>
  <c r="AN72" i="4"/>
  <c r="AN64" i="4"/>
  <c r="AN56" i="4"/>
  <c r="AN48" i="4"/>
  <c r="AN40" i="4"/>
  <c r="AN32" i="4"/>
  <c r="AN24" i="4"/>
  <c r="AN16" i="4"/>
  <c r="AN151" i="4"/>
  <c r="AN143" i="4"/>
  <c r="AN135" i="4"/>
  <c r="AN127" i="4"/>
  <c r="AN119" i="4"/>
  <c r="AN111" i="4"/>
  <c r="AN103" i="4"/>
  <c r="AN95" i="4"/>
  <c r="AN87" i="4"/>
  <c r="AN79" i="4"/>
  <c r="AN71" i="4"/>
  <c r="AN63" i="4"/>
  <c r="AN55" i="4"/>
  <c r="AN47" i="4"/>
  <c r="AN39" i="4"/>
  <c r="AN31" i="4"/>
  <c r="AN23" i="4"/>
  <c r="AN15" i="4"/>
  <c r="AN7" i="4"/>
  <c r="AN150" i="4"/>
  <c r="AN142" i="4"/>
  <c r="AN134" i="4"/>
  <c r="AN126" i="4"/>
  <c r="AN118" i="4"/>
  <c r="AN110" i="4"/>
  <c r="AN94" i="4"/>
  <c r="AN86" i="4"/>
  <c r="AN78" i="4"/>
  <c r="AN70" i="4"/>
  <c r="AN62" i="4"/>
  <c r="AN54" i="4"/>
  <c r="AN46" i="4"/>
  <c r="AN38" i="4"/>
  <c r="AN30" i="4"/>
  <c r="AN22" i="4"/>
  <c r="AN14" i="4"/>
  <c r="AN6" i="4"/>
  <c r="AN149" i="4"/>
  <c r="AN141" i="4"/>
  <c r="AN133" i="4"/>
  <c r="AN125" i="4"/>
  <c r="AN117" i="4"/>
  <c r="AN109" i="4"/>
  <c r="AN101" i="4"/>
  <c r="AN93" i="4"/>
  <c r="AN85" i="4"/>
  <c r="AN77" i="4"/>
  <c r="AN69" i="4"/>
  <c r="AN61" i="4"/>
  <c r="AN53" i="4"/>
  <c r="AN45" i="4"/>
  <c r="AN37" i="4"/>
  <c r="AN29" i="4"/>
  <c r="AN21" i="4"/>
  <c r="AN13" i="4"/>
  <c r="AN5" i="4"/>
  <c r="AN148" i="4"/>
  <c r="AN140" i="4"/>
  <c r="AN132" i="4"/>
  <c r="AN124" i="4"/>
  <c r="AN116" i="4"/>
  <c r="AN108" i="4"/>
  <c r="AN100" i="4"/>
  <c r="AN92" i="4"/>
  <c r="AN84" i="4"/>
  <c r="AN76" i="4"/>
  <c r="AN68" i="4"/>
  <c r="AN60" i="4"/>
  <c r="AN52" i="4"/>
  <c r="AN44" i="4"/>
  <c r="AN36" i="4"/>
  <c r="AN28" i="4"/>
  <c r="AN20" i="4"/>
  <c r="AN12" i="4"/>
  <c r="AN4" i="4"/>
  <c r="AL102" i="4"/>
  <c r="AO102" i="4" s="1"/>
  <c r="R153" i="4" l="1"/>
  <c r="N153" i="4"/>
  <c r="Z153" i="4"/>
  <c r="V153" i="4"/>
  <c r="AN8" i="4"/>
  <c r="AN102"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tc={9278BB93-8835-4655-9404-AB68C44842AB}</author>
    <author>tc={FD31B9BA-88CA-4EC2-B6AA-9E1174945BF4}</author>
  </authors>
  <commentList>
    <comment ref="K24" authorId="0" shapeId="0" xr:uid="{9278BB93-8835-4655-9404-AB68C44842AB}">
      <text>
        <t xml:space="preserve">[Threaded comment]
Your version of Excel allows you to read this threaded comment; however, any edits to it will get removed if the file is opened in a newer version of Excel. Learn more: https://go.microsoft.com/fwlink/?linkid=870924
Comment:
    Additional fund was programmed in June 2025. Resolution# G-25-49. Microsoft Word - 1 Book Item 4.28 - 2025 ATP Amendment_June2025.docx </t>
      </text>
    </comment>
    <comment ref="K43" authorId="1" shapeId="0" xr:uid="{FD31B9BA-88CA-4EC2-B6AA-9E1174945BF4}">
      <text>
        <t xml:space="preserve">[Threaded comment]
Your version of Excel allows you to read this threaded comment; however, any edits to it will get removed if the file is opened in a newer version of Excel. Learn more: https://go.microsoft.com/fwlink/?linkid=870924
Comment:
    Additional fund was programmed in June 2025. Resolution# G-25-49. Microsoft Word - 1 Book Item 4.28 - 2025 ATP Amendment_June2025.docx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tc={10E9992E-947C-4D5D-B162-786875081CAD}</author>
  </authors>
  <commentList>
    <comment ref="K17" authorId="0" shapeId="0" xr:uid="{10E9992E-947C-4D5D-B162-786875081CAD}">
      <text>
        <t>[Threaded comment]
Your version of Excel allows you to read this threaded comment; however, any edits to it will get removed if the file is opened in a newer version of Excel. Learn more: https://go.microsoft.com/fwlink/?linkid=870924
Comment:
    Initially it was partially funded for $8,079k. In may 23 CTC mtg, it was fully funded to the requested amount for $14,006k</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tc={9CABAAFE-F32B-434C-AB2F-0D987C385580}</author>
    <author>tc={DDEC29C6-9846-4AB4-B26B-A3FE0B0D7BFC}</author>
  </authors>
  <commentList>
    <comment ref="F3" authorId="0" shapeId="0" xr:uid="{9CABAAFE-F32B-434C-AB2F-0D987C385580}">
      <text>
        <t>[Threaded comment]
Your version of Excel allows you to read this threaded comment; however, any edits to it will get removed if the file is opened in a newer version of Excel. Learn more: https://go.microsoft.com/fwlink/?linkid=870924
Comment:
    20.20 PECT code</t>
      </text>
    </comment>
    <comment ref="F15" authorId="1" shapeId="0" xr:uid="{DDEC29C6-9846-4AB4-B26B-A3FE0B0D7BFC}">
      <text>
        <t>[Threaded comment]
Your version of Excel allows you to read this threaded comment; however, any edits to it will get removed if the file is opened in a newer version of Excel. Learn more: https://go.microsoft.com/fwlink/?linkid=870924
Comment:
    Check to see if on the SHS</t>
      </text>
    </comment>
  </commentList>
</comments>
</file>

<file path=xl/sharedStrings.xml><?xml version="1.0" encoding="utf-8"?>
<sst xmlns="http://schemas.openxmlformats.org/spreadsheetml/2006/main" count="2609" uniqueCount="1518">
  <si>
    <t>Project Application Number
(Dist-Agency- App No.)</t>
  </si>
  <si>
    <t>CT Dist.</t>
  </si>
  <si>
    <t>County</t>
  </si>
  <si>
    <t>SU&amp;R* (Y/N)</t>
  </si>
  <si>
    <t>Imple-menting Agency</t>
  </si>
  <si>
    <t>Project Title</t>
  </si>
  <si>
    <t>Project Description</t>
  </si>
  <si>
    <t>Total 
Proj
($1,000s)</t>
  </si>
  <si>
    <t>Total
ATP 
($1,000)</t>
  </si>
  <si>
    <t>Leveraging Funds
($1,000s)</t>
  </si>
  <si>
    <t>RMRA  
(SB 1)
23-24
($1,000s)</t>
  </si>
  <si>
    <t>RMRA  
(SB 1)
24-25
($1,000s)</t>
  </si>
  <si>
    <t>RMRA   
(SB 1)
25-26
($1,000s)</t>
  </si>
  <si>
    <t>RMRA 
(SB 1)
26-27
($1,000s)</t>
  </si>
  <si>
    <t>SHA
23-24
($1,000s)</t>
  </si>
  <si>
    <t>SHA
24-25
($1,000s)</t>
  </si>
  <si>
    <t>SHA
25-26
($1,000s)</t>
  </si>
  <si>
    <t>SHA
26-27
($1,000s)</t>
  </si>
  <si>
    <t>FED 
23-24
($1,000s)</t>
  </si>
  <si>
    <t>FED 
24-25
($1,000s)</t>
  </si>
  <si>
    <t>FED 
25-26
($1,000s)</t>
  </si>
  <si>
    <t>FED 
26-27
($1,000s)</t>
  </si>
  <si>
    <t>General Funds 
23-24
($1,000s)</t>
  </si>
  <si>
    <t>General Funds
24-25
($1,000s)</t>
  </si>
  <si>
    <t>General Funds 
25-26
($1,000s)</t>
  </si>
  <si>
    <t>General Funds 
26-27
($1,000s)</t>
  </si>
  <si>
    <t>PA&amp;ED
($1,000s)</t>
  </si>
  <si>
    <t>PS&amp;E
($1,000s)</t>
  </si>
  <si>
    <t>ROW
($1,000s)</t>
  </si>
  <si>
    <t>CON
($1,000s)</t>
  </si>
  <si>
    <t>CON NI
($1,000s)</t>
  </si>
  <si>
    <t>1-Eureka, City of-2</t>
  </si>
  <si>
    <t>2-Redding, City of-1</t>
  </si>
  <si>
    <t>2-Susanville, City of-1</t>
  </si>
  <si>
    <t>3-Nevada County Transportation Commission-1</t>
  </si>
  <si>
    <t>3-Rancho Cordova, City of-1</t>
  </si>
  <si>
    <t>3-Sacramento County-1</t>
  </si>
  <si>
    <t>3-Sacramento County-3</t>
  </si>
  <si>
    <t>3-Sacramento, City of-1</t>
  </si>
  <si>
    <t>3-Sacramento, City of-2</t>
  </si>
  <si>
    <t>3-West Sacramento, City of-1</t>
  </si>
  <si>
    <t>3-Yuba County-1</t>
  </si>
  <si>
    <t>4-Bay Area Toll Authority-1</t>
  </si>
  <si>
    <t>4-Berkeley, City of-1</t>
  </si>
  <si>
    <t>4-Contra Costa County-5</t>
  </si>
  <si>
    <t>4-Contra Costa County-6</t>
  </si>
  <si>
    <t>4-San Francisco Municipal Transportation Agency-2</t>
  </si>
  <si>
    <t>5-El Paso De Robles, City of-1</t>
  </si>
  <si>
    <t>5-Lompoc, City of-1</t>
  </si>
  <si>
    <t>5-Monterey County-1</t>
  </si>
  <si>
    <t>5-San Luis Obispo, City of-1</t>
  </si>
  <si>
    <t>5-Santa Barbara, City of-1</t>
  </si>
  <si>
    <t>5-Santa Barbara, City of-2</t>
  </si>
  <si>
    <t>5-Santa Barbara, City of-3</t>
  </si>
  <si>
    <t>5-Santa Cruz County-1</t>
  </si>
  <si>
    <t>5-Santa Cruz, City of-1</t>
  </si>
  <si>
    <t>5-Santa Maria, City of-1</t>
  </si>
  <si>
    <t>5-Watsonville, City of-1</t>
  </si>
  <si>
    <t>6-Corcoran, City of-1</t>
  </si>
  <si>
    <t>6-Dinuba, City of-7</t>
  </si>
  <si>
    <t>6-Fresno County-1</t>
  </si>
  <si>
    <t>6-Porterville, City of-1</t>
  </si>
  <si>
    <t>6-Visalia, City of-2</t>
  </si>
  <si>
    <t>7-Bell Gardens, City of-1</t>
  </si>
  <si>
    <t>7-Commerce, City of-1</t>
  </si>
  <si>
    <t>7-Hawaiian Gardens, City of-1</t>
  </si>
  <si>
    <t>7-Lancaster, City of-2</t>
  </si>
  <si>
    <t>7-Los Angeles County-2</t>
  </si>
  <si>
    <t>7-Los Angeles, City of-1</t>
  </si>
  <si>
    <t>7-Los Angeles, City of-2</t>
  </si>
  <si>
    <t>7-Los Angeles, City of-4</t>
  </si>
  <si>
    <t>7-Los Angeles, City of-5</t>
  </si>
  <si>
    <t>7-Los Angeles, City of-7</t>
  </si>
  <si>
    <t>7-Los Angeles, City of-9</t>
  </si>
  <si>
    <t>7-San Gabriel Valley Council of Governments-2</t>
  </si>
  <si>
    <t>7-Ventura County-1</t>
  </si>
  <si>
    <t>8-Jurupa Valley, City of-1</t>
  </si>
  <si>
    <t>8-Jurupa Valley, City of-2</t>
  </si>
  <si>
    <t>8-Jurupa Valley, City of-3</t>
  </si>
  <si>
    <t>8-Riverside County-3</t>
  </si>
  <si>
    <t>10-San Joaquin County-4</t>
  </si>
  <si>
    <t>10-Stockton, City of-1</t>
  </si>
  <si>
    <t>10-Stockton, City of-5</t>
  </si>
  <si>
    <t>11-Imperial Beach, City of-1</t>
  </si>
  <si>
    <t>11-National City, City of-3</t>
  </si>
  <si>
    <t>12-Orange County-1</t>
  </si>
  <si>
    <t>12-Santa Ana, City of-13</t>
  </si>
  <si>
    <t>Other Funds Type</t>
  </si>
  <si>
    <t>1-Mendocino Council of Governments-1</t>
  </si>
  <si>
    <t>2-Modoc County-2</t>
  </si>
  <si>
    <t>3-Butte County-1</t>
  </si>
  <si>
    <t>3-Paradise, Town of-1</t>
  </si>
  <si>
    <t>3-Paradise, Town of-2</t>
  </si>
  <si>
    <t>3-Williams, City of-1</t>
  </si>
  <si>
    <t>5-Arroyo Grande, City of-1</t>
  </si>
  <si>
    <t>5-California Department of Transportation-1</t>
  </si>
  <si>
    <t>5-King City, City of-1</t>
  </si>
  <si>
    <t>5-Salinas, City of-2</t>
  </si>
  <si>
    <t>5-San Luis Obispo County-1</t>
  </si>
  <si>
    <t>5-Santa Barbara County-2</t>
  </si>
  <si>
    <t>5-Santa Cruz Health Services Agency-2</t>
  </si>
  <si>
    <t>5-Santa Cruz, City of-2</t>
  </si>
  <si>
    <t>5-Transportation Agency for Monterey County-1</t>
  </si>
  <si>
    <t>5-University of California - Santa Cruz-1</t>
  </si>
  <si>
    <t>6-Madera County-1</t>
  </si>
  <si>
    <t>10-Sonora, City of-1</t>
  </si>
  <si>
    <t xml:space="preserve">-- </t>
  </si>
  <si>
    <t>`</t>
  </si>
  <si>
    <t>Statewide</t>
  </si>
  <si>
    <t>Humboldt</t>
  </si>
  <si>
    <t>yes</t>
  </si>
  <si>
    <t>Eureka, City of</t>
  </si>
  <si>
    <t>Construct approximately 8,900 LF of Bike Blvd which includes traffic calming elements and additional bicycle and pedestrian safety improvements at busy intersections and throughout</t>
  </si>
  <si>
    <t>Local Funds</t>
  </si>
  <si>
    <t>Shasta</t>
  </si>
  <si>
    <t>Redding, City of</t>
  </si>
  <si>
    <t>Pre-construction and construction of low-stress bike/walk network to connect DACs to downtown services, schools, grocery stores, regional transit center, and Bike Depot/E-Bikeshare</t>
  </si>
  <si>
    <t>Construct separated Class I bicycle/pedestrian path with pedestrian bridge over Susan River, lighting and signage</t>
  </si>
  <si>
    <t>Nevada</t>
  </si>
  <si>
    <t>Nevada County Transportation Commission</t>
  </si>
  <si>
    <t>Construct new oblong roundabout with high-visibility crossings, install three RRFBs, construct new shared-use path on roundabout perimeter, and improve one existing traffic signal.</t>
  </si>
  <si>
    <t>CMAQ</t>
  </si>
  <si>
    <t>Butte</t>
  </si>
  <si>
    <t>Paradise, Town of</t>
  </si>
  <si>
    <t>El Dorado</t>
  </si>
  <si>
    <t>In the City of Placerville along Placerville Drive and Green Valley Road: construct Class IV Separated Bikeways, Class II Bike Lanes, sidewalks, and transit improvements.</t>
  </si>
  <si>
    <t>Sacramento</t>
  </si>
  <si>
    <t xml:space="preserve">Zinfandel Drive bicycle and pedestrian improvements between White Rock Rd. and Folsom Blvd. in Rancho Cordova. Class I facility and bicycle and pedestrian overcrossing at US 50. </t>
  </si>
  <si>
    <t>Sacramento County</t>
  </si>
  <si>
    <t>Construct a Class IV separated bikeway, intersection and sidewalk improvements, and implement Safe Routes to Schools and community education and encouragement programs.</t>
  </si>
  <si>
    <t>Construct Class IV bicycle lanes, sidewalk infill, signalization of one intersection, slurry seal and restriping of entire roadway/bikeway</t>
  </si>
  <si>
    <t>Sacramento, City of</t>
  </si>
  <si>
    <t>A reduction in travel lanes from four to two (with center turn lane); addition of Class IV and buffered Class II bike facilities; pedestrian improvements; signal modifications</t>
  </si>
  <si>
    <t>A reduction in travel lanes from four to two; addition of buffered Class II bike facilities; pedestrian improvements; signal modifications.</t>
  </si>
  <si>
    <t>Yolo</t>
  </si>
  <si>
    <t>West Sacramento, City of</t>
  </si>
  <si>
    <t xml:space="preserve">Convert the upper deck of the historic I Street railroad bridge from motor vehicle access to a dedicated bikeway/walkway, connecting the cities of West Sacramento and Sacramento. </t>
  </si>
  <si>
    <t>Project includes PAED, PS&amp;E and construction funding for sidewalks, bike lanes, curb ramps, striping, signage, traffic control devices, crosswalks, RRFB's, &amp; drainage improvements.</t>
  </si>
  <si>
    <t>Alameda</t>
  </si>
  <si>
    <t>Construction of a paved multi-use path (Class I; separated from traffic and largely elevated) and a sidewalk connection between West Oakland and the Bay Bridge East Span path.</t>
  </si>
  <si>
    <t>Berkeley, City of</t>
  </si>
  <si>
    <t>On Addison Street: Install Class I, III, and IV bicycle facilities, two traffic circles, a traffic diverter, RRFB and refuge median, PHB, signage, pavement rehab, and striping.</t>
  </si>
  <si>
    <t>Contra Costa</t>
  </si>
  <si>
    <t>Contra Costa County</t>
  </si>
  <si>
    <t>Reconfigure roadway with a two-way cycle track, new sidewalk, widened sidewalk, narrower travel lanes, bulb-outs, and new raised crosswalks on Pacifica Avenue.</t>
  </si>
  <si>
    <t>The San Pablo Avenue Complete Street/Bay Trail Gap Closure Project will implement a road diet and construct a Class I shared use path along the San Francisco Bay Trail.</t>
  </si>
  <si>
    <t>The Bayview Community Multimodal Corridor project will improve pedestrian and bicycle safety and access by providing a comfortable multimodal route and supportive programs.</t>
  </si>
  <si>
    <t>Santa Clara</t>
  </si>
  <si>
    <t>Construct improvements on Bascom Ave: construct Class IV separated bikeway; close sidewalk gaps, improve and add new pedestrian crossings; install median, street trees, lighting.</t>
  </si>
  <si>
    <t>San Luis Obispo</t>
  </si>
  <si>
    <t>Construct Active Transportation and Bike &amp; Pedestrian safe access to school improvements as envisioned through robust community workshops and adopted by City Council in July 2020.</t>
  </si>
  <si>
    <t>Santa Barbara</t>
  </si>
  <si>
    <t>Construct sidewalk, curb ramps, &amp; lighting. Install 5 ladder style crosswalks with bulb-outs, 2 with RRFB's. Provide education &amp; encouragement program for more safety &amp; convenience</t>
  </si>
  <si>
    <t>Monterey</t>
  </si>
  <si>
    <t>Monterey County</t>
  </si>
  <si>
    <t>Construct curb and gutter, and side walk on one side of identified streets and corresponding pavement marking, signage and lighting.   Provide Safe Routes to School activities.</t>
  </si>
  <si>
    <t>Santa Barbara, City of</t>
  </si>
  <si>
    <t>Design and construct a 3.1 mile long multiuse path and 11 new crosswalks along Cliff Drive from the Arroyo Burro Beach County Park entrance to Castillo Street.</t>
  </si>
  <si>
    <t>The Westside &amp; Lower West Neighborhoods Active Transportation Plan Implementation Project provides active transportation routes to disadvantaged schools &amp; completes network gaps.</t>
  </si>
  <si>
    <t>The Project creates a safe corridor for active transportation users with crossing enhancements and widened sidewalks improving neighborhood livability and school routes.</t>
  </si>
  <si>
    <t>Santa Cruz</t>
  </si>
  <si>
    <t>Construction of 4.15 miles of Segments 10 and 11 of the Coastal Rail Trail multiuse path between 17th Ave and State Park Dr in Santa Cruz County and non-infrastructure programming</t>
  </si>
  <si>
    <t>Santa Cruz, City of</t>
  </si>
  <si>
    <t>Construction of 2.18 miles of Segments 8 and 9 of the Rail Trail multiuse path between the Pacific Avenue in the City of Santa Cruz and 17th Avenue in Santa Cruz County</t>
  </si>
  <si>
    <t>Santa Maria, City of</t>
  </si>
  <si>
    <t>Improve pedestrian and bike safety and provide or improve bike lanes, crosswalks, curb extensions, curb ramps, pavement markings, pedestrian islands, signage and safety training.</t>
  </si>
  <si>
    <t>Tulare</t>
  </si>
  <si>
    <t>Various bicycle and pedestrian improvements on six corridors in Dinuba, as well as bike rodeos at all Dinuba schools</t>
  </si>
  <si>
    <t>Fresno</t>
  </si>
  <si>
    <t>Fresno County</t>
  </si>
  <si>
    <t>Del Rey Sidewalk Project - Pedestrian improvements in various locations.</t>
  </si>
  <si>
    <t>Kern</t>
  </si>
  <si>
    <t>Design and installation of two High intensity Activated crossWalK (HAWK) systems on the Santa Fe Byway and a third on Plano Street at Chase Avenue to increase pedestrian safety</t>
  </si>
  <si>
    <t>Construction of protected bike lanes along Houston Avenue, incorporation of new and reconstructed ADA compliant curb returns with bulb out configuration and sidewalk construction.</t>
  </si>
  <si>
    <t>Los Angeles</t>
  </si>
  <si>
    <t>Citywide ped, bike, &amp; traffic calming improvements to create complete streets - xwalks, mini traffic circles, HAWK, curb extensions, Class 3 bike routes, ADA ramps, LPI, striping.</t>
  </si>
  <si>
    <t>Project focuses on pedestrian, bike, &amp; transit safety improvements along the 2.6-mile Slauson Avenue corridor &amp; 10 other unsignalized intersections or midblock crossings citywide.</t>
  </si>
  <si>
    <t>El Monte, City of</t>
  </si>
  <si>
    <t>Install 1.1-mile Class IV cycle track, landscape buffer, x-walks, curb extensions, ADA ramps, conflict striping, widen sidewalk, Class III route, add stop control at 1 intersection</t>
  </si>
  <si>
    <t xml:space="preserve">Develop a citywide Bicycle Master Plan that includes community engagement, analysis of existing conditions, and identification of infrastructure improvements and programs. </t>
  </si>
  <si>
    <t>Lancaster, City of</t>
  </si>
  <si>
    <t>Rebuild Lancaster's SRTS Education &amp; Encouragement Programs after 2022 update; Recruit &amp; train parent volunteers at 10 Focus Schools; conduct school-based and community-wide events</t>
  </si>
  <si>
    <t>Create an interconnected network of bicycling and walking routes in Mid-City Long Beach, including 4.7 miles of bicycle boulevards along 8th and 11th Streets.</t>
  </si>
  <si>
    <t>Los Angeles County</t>
  </si>
  <si>
    <t>Construct 5445’ of new sidewalk; 72 high visibility crosswalks; 29 curb extensions; 138 curb ramps and install 7 wayfinding signs; and 0.6 miles of Class IV bikeway</t>
  </si>
  <si>
    <t>Los Angeles, City of</t>
  </si>
  <si>
    <t>3.3-miles raised Class IV w/ ADA sidewalks, 2 PHB midblock Xings, 20 high-visibility crosswalks/ramps 3 protected intersections, right-turn slip-lane closure, 250 trees, 334 lights</t>
  </si>
  <si>
    <t>11.76 miles of pedestrian and cyclist improvements within the heart of the South LA community connecting DAC residents with local destinations &amp; the regional transit &amp; trail system</t>
  </si>
  <si>
    <t>Ped and bike safety improvements including enhanced ped crossings, traffic signal modifications and low-stress bicycle facilities to address community-identified mobility barriers.</t>
  </si>
  <si>
    <t>Install Class II, III and IV bike facilities, pedestrian and ADA improvements, and traffic calming measures, improving safety for all modes.</t>
  </si>
  <si>
    <t>Design and construction of approximately 3.2 miles of greenway gap closure along/adjacent to the LA River and connecting on-street network of pedestrian and bicycle improvements.</t>
  </si>
  <si>
    <t>In L.A.’s Skid Row, 3.24 mi. of pedestrian &amp; cyclist improvements reverse longtime neglect and provide safety, connectivity, access and equity for unhoused &amp; housed DAC residents</t>
  </si>
  <si>
    <t>San Gabriel Valley Council of Governments</t>
  </si>
  <si>
    <t>Upgraded railroad crossing signals and signage, pedestrian medians and gates, bike boxes, ADA compliant ramps, expanded sidewalks, bike boxes, and new traffic signals.</t>
  </si>
  <si>
    <t>Ventura</t>
  </si>
  <si>
    <t>Ventura County</t>
  </si>
  <si>
    <t>Sidewalk gap closure, curbs, gutters, curb extensions, intersection improvements, and a multi-use path, for a disadvantaged community.</t>
  </si>
  <si>
    <t>Riverside</t>
  </si>
  <si>
    <t>A cycle track that incorporates innovative lighting and provides a safe active transportation route for users of all ages and abilities, including students, seniors, DAC residents</t>
  </si>
  <si>
    <t>Jurupa Valley Mira Loma SRTS gap closure project will complete a network of new sidewalks, crosswalks, RRFB, and solar beacons near schools that provide safe passage for students.</t>
  </si>
  <si>
    <t>The Jurupa Valley Granite Hill SRTS gap closure project will complete a network of new sidewalks, crosswalks, and curb ramps near schools that provide safe passage for students.</t>
  </si>
  <si>
    <t>The Jurupa Valley Agate Complete Streets Project will construct new pedestrian and bicycle facilities and new mid-block crossings with pedestrian flashers.</t>
  </si>
  <si>
    <t>Riverside County</t>
  </si>
  <si>
    <t xml:space="preserve">To prepare a Mobility Plan that creates safe infrastructure for all ages and abilities in the Desert Edge community through walking, biking and transit connections. </t>
  </si>
  <si>
    <t>Construct multi-use pathways, high visibility crosswalks, ADA ramps, and intersection traffic calming in the neighborhood adjacent to San Andreas Elementary School</t>
  </si>
  <si>
    <t>San Joaquin</t>
  </si>
  <si>
    <t>San Joaquin County</t>
  </si>
  <si>
    <t>Construction of new sidewalks, crossing enhancements, and a new signal to improve safety and connectivity for residents and children in the neighborhood of Harrison Elementary.</t>
  </si>
  <si>
    <t>Stockton, City of</t>
  </si>
  <si>
    <t>Design and construction of buffered bike lanes, a traffic signal, cycle track, crosswalk and curb ramp improvements, and realignment of two intersections to add bicycle facilities.</t>
  </si>
  <si>
    <t>Install Class IV bike lane, RRFB signals, signage, ADA curb ramps, sidewalk improvements, curbs, gutters, bike storage, bike lockers, public art and trees.</t>
  </si>
  <si>
    <t>San Diego</t>
  </si>
  <si>
    <t>1.5 miles of active transportation improvements including class IV bike lanes,  crosswalks, curb extensions, street trees, lighting, transit islands, and ADA curb ramps/sidewalks</t>
  </si>
  <si>
    <t>National City, City of</t>
  </si>
  <si>
    <t xml:space="preserve">Construct more than two miles of separated bike lanes (Class IV), 2 curb extensions, traffic signal modifications with bike signals, continental crosswalks, and curb ramps. </t>
  </si>
  <si>
    <t>Construct low-stress bike facilities, cul-de-sac, curb ramps, improved crosswalks, RRFBs, bike friendly intersections, pedestrian refuge islands, &amp; intersection enhancements.</t>
  </si>
  <si>
    <t>Orange</t>
  </si>
  <si>
    <t>Construction funds for a Class I trail along the Coyote Creek Flood Channel (1.6 miles) that closes a gap along the 66-mile multi-modal regional route known as the ‘OC Loop’.</t>
  </si>
  <si>
    <t>Santa Ana, City of</t>
  </si>
  <si>
    <t xml:space="preserve">Install a bike boulevard and bike lanes, 3 traffic circles, bulb-outs at 6 intersections, high visibility crosswalks at 7 intersections, left turn arrows at one intersection. </t>
  </si>
  <si>
    <t xml:space="preserve">Bay to Zoo Trail </t>
  </si>
  <si>
    <t xml:space="preserve">Construct approximately 2 miles of Class 1 bike trail, 1 mile of Class 3 bike trail including a roundabout and improvements to 3 unsignalized intersections &amp; 1 mid-block crossing  </t>
  </si>
  <si>
    <t>Mendocino</t>
  </si>
  <si>
    <t>Gualala Downtown Streetscape Enhancement Project</t>
  </si>
  <si>
    <t xml:space="preserve">Construct 0.4-miles of non-motorized improvements along State Route 1 between Center Street and Ocean Drive in the Town of Gualala. </t>
  </si>
  <si>
    <t>RIP Funds</t>
  </si>
  <si>
    <t>Modoc</t>
  </si>
  <si>
    <t>Modoc County</t>
  </si>
  <si>
    <t>Surprise Valley School Safety and Community Connectivity Project</t>
  </si>
  <si>
    <t>Construct/replace sidewalks, implement high visibility and raised crosswalks throughout a DAC connecting students and full community to school sites, park, and essential services.</t>
  </si>
  <si>
    <t>Victor Improvement Project</t>
  </si>
  <si>
    <t>This project constructs low-stress active transportation facilities on Victor Ave, Mistletoe Lane, and adjacent neighborhood streets, and encourages people to walk and bike</t>
  </si>
  <si>
    <t>Local Funds $999k, RIP $1,000k</t>
  </si>
  <si>
    <t>Butte County</t>
  </si>
  <si>
    <t xml:space="preserve">South Oroville BIike and Ped Connectivity Project </t>
  </si>
  <si>
    <t>Construct bike lanes, sidewalks, pedestrian crossing safety enhancements, and driver feedback signs along various locations of Autrey Ln, Monte Vista Ave, and Lower Wyandotte Rd.</t>
  </si>
  <si>
    <t>SR 49 Multimodal Corridor Improvements, Nevada City</t>
  </si>
  <si>
    <t>Install RRFBs, enhanced crossings with refuge islands, shared-use paths, sidewalk, lighting, addition of two roundabouts, reconfiguration of one intersection.</t>
  </si>
  <si>
    <t>Go Paradise: Skyway Link Project</t>
  </si>
  <si>
    <t>The Project consists of five segments of sidewalk infill that total 4,255 ft. and 3,165 ft. of paved trail, both of which will close gaps in the existing atp infrastructure.</t>
  </si>
  <si>
    <t>Go Paradise: Neal Gateway Project</t>
  </si>
  <si>
    <t>Construct a Class I facility along Neal Road. This component will tie into Yellowstone Kelly Heritage Trail and Butte County Class II Bike Lanes terminating at Town Limits.</t>
  </si>
  <si>
    <t>Local Funds $170k, CMAQ $550k</t>
  </si>
  <si>
    <t>Colusa</t>
  </si>
  <si>
    <t>Williams, City of</t>
  </si>
  <si>
    <t>E Street Complete Streets Project</t>
  </si>
  <si>
    <t>Reduction of traffic lane widths; addition of a multi-modal pathway &amp; buffered Class II bike lanes; pedestrian facility gap closures; construction_x000D_of new roundabout intersection</t>
  </si>
  <si>
    <t>Arroyo Grande, City of</t>
  </si>
  <si>
    <t>Halcyon Road Complete Streets Project</t>
  </si>
  <si>
    <t xml:space="preserve">PA&amp;ED, PS&amp;E, ROW, Construction &amp; NI funding to construct a Complete Street along Halcyon Road including pedestrian and bicycle facilities, a roundabout and reducing travel lanes.  </t>
  </si>
  <si>
    <t>Local Funds $252k, SLOCOG Funds $479k</t>
  </si>
  <si>
    <t>California Department of Transportation</t>
  </si>
  <si>
    <t>Los Alamos Connected Community Project</t>
  </si>
  <si>
    <t>Construct pedestrian and bicycle infrastructure for 0.9 miles of SR 135 to connect residential areas to downtown community corridor and Olga Reed elementary school in Los Alamos.</t>
  </si>
  <si>
    <t>Local funds (SB County)</t>
  </si>
  <si>
    <t>King City, City of</t>
  </si>
  <si>
    <t>San Antonio Drive Path &amp; Safe Routes to Schools</t>
  </si>
  <si>
    <t>Construct 1.6-miles of paved bicycle and pedestrian paths, 3 roundabouts and close sidewalk and ADA curb ramp gaps to connect students and seniors to schools, parks, housing &amp; jobs</t>
  </si>
  <si>
    <t>CDBG Funds</t>
  </si>
  <si>
    <t>Chualar Community and School Connections Through Active Transportation</t>
  </si>
  <si>
    <t>Construct curb and gutter, sidewalk along identified streets and crossing enhancements,beacons, signage, ADA curb ramps and bike lane .  SRTS/education activities will be provided.</t>
  </si>
  <si>
    <t>Community and School Connections Through Active Transportation</t>
  </si>
  <si>
    <t>Design and construction of 24 sidewalk improvements, 15 curb sidewalk with curb and gutter, 36 ADA ramps, cross walks, Class III  Bike Lanes, and Safe Routes to School/education.</t>
  </si>
  <si>
    <t>Salinas, City of</t>
  </si>
  <si>
    <t>Harden Parkway Path &amp; Safe Routes to School project</t>
  </si>
  <si>
    <t>Installation of a road diet on Harden Parkway with a 2-way separated multiuse path, stormwater improvements, accessible sidewalks and crosswalk, and a roundabout at McKinnon Street</t>
  </si>
  <si>
    <t>Alisal Safe Routes to School Project</t>
  </si>
  <si>
    <t>Installation of pedestrian hybrid beacon(PHB), ADA-complaint curb ramps, pedestrian refugee island, pavement markings and signing</t>
  </si>
  <si>
    <t>San Luis Obispo County</t>
  </si>
  <si>
    <t>Morro Bay to Cayucos Multi-Use Trail Gap Closure Project</t>
  </si>
  <si>
    <t>Construct a 1.0-mile, 12-foot wide, Class I, multiuse path to provide safe access to non-motorized travel between the City of Morro Bay and the unincorporated community of Cayucos.</t>
  </si>
  <si>
    <t>Santa Barbara County</t>
  </si>
  <si>
    <t>Isla Vista Bike and Pedestrian Improvements Project</t>
  </si>
  <si>
    <t>Curb extensions, sidewalks and crosswalks for pedestrians, and protected bike lanes, boulevards, lane extensions/conflict striping, and bike left-hand turn lanes to improve safety.</t>
  </si>
  <si>
    <t>Measure LSR $970k, Local Funds $921k</t>
  </si>
  <si>
    <t>Santa Cruz Health Services Agency</t>
  </si>
  <si>
    <t xml:space="preserve">Safe Routes for Watsonville School Families and Community </t>
  </si>
  <si>
    <t>Provide a variety of SRTS programs to students and families as well as community active transportation programs utilizing traffic gardens and temporary demonstration projects.</t>
  </si>
  <si>
    <t>Swanton Delaware Multiuse Path</t>
  </si>
  <si>
    <t xml:space="preserve">Construction of 1,980’ of multiuse path, 850’ of sidewalk, 2,250’ of Class IV bikeway, and bike/ped intersection improvements at two locations. </t>
  </si>
  <si>
    <t>Transportation Agency for Monterey County</t>
  </si>
  <si>
    <t>Fort Ord Regional Trail and Greenway: California Avenue Segment</t>
  </si>
  <si>
    <t>Construction of a 1.8 mile segment of the planned 28-mile FORTAG, including a protected intersection and bicycle and pedestrian overcrossing.</t>
  </si>
  <si>
    <t>Measure X</t>
  </si>
  <si>
    <t>University of California - Santa Cruz</t>
  </si>
  <si>
    <t>UCSC "SlugBikeLife" Bike Safety and Education Program Phase 2</t>
  </si>
  <si>
    <t>Further develop a robust and culturally inclusive bike safety, education, and encouragement program to suit the campus needs and further a diverse and safe bicycling culture._x000D_</t>
  </si>
  <si>
    <t>UCSC Funds</t>
  </si>
  <si>
    <t>Madera</t>
  </si>
  <si>
    <t>Madera County</t>
  </si>
  <si>
    <t>La Vina Community Mobility and Safety Enhancements Project</t>
  </si>
  <si>
    <t>Install 5104LF of Class II bike lanes 5104LF 4'-8' sidewalk 3665LF curb &amp; gutter 3 ADA ramps 2 lighted crosswalks 2 RRFB/Signals 2 crossing lights 10 streetlights &amp; other items</t>
  </si>
  <si>
    <t>Tuolumne</t>
  </si>
  <si>
    <t>Groveland Community Services District</t>
  </si>
  <si>
    <t>Hetch Hetchy Railroad Trail Project</t>
  </si>
  <si>
    <t>Class I multiuse path connecting residential, commercial, and recreational amenities in Groveland, CA. 1.52 miles long, 12 ft wide, including ADA accessibility, bridges and signs.</t>
  </si>
  <si>
    <t>Sonora, City of</t>
  </si>
  <si>
    <t>SR 49 Gold Rush Multi-Use Path Phase 1</t>
  </si>
  <si>
    <t>Gold Rush Multi-Use Path Phase 1 project includes constructing 1.5 miles of paved multi-use path in Sonora, part of the larger 14 mile path connecting from Columbia to Jamestown</t>
  </si>
  <si>
    <t>Tuolumne County</t>
  </si>
  <si>
    <t>Groveland Community Connectivity Project</t>
  </si>
  <si>
    <t>Construct multiuse path, sidewalk, 3 crosswalks, 240 SF of curb ramp, retaining wall. Install 4 flashing pedestrian beacons, 2 bicycle parking racks, lighting, striping &amp; signage.</t>
  </si>
  <si>
    <t>Install 1.2 mi buffered bike lanes, 800’ bicycle boulevard, neighborhood traffic circles, protected intersection, curb extensions, speed cushions, bike boxes, &amp; raised crosswalks</t>
  </si>
  <si>
    <t>7-Long Beach, City of-1</t>
  </si>
  <si>
    <r>
      <rPr>
        <strike/>
        <sz val="11"/>
        <rFont val="Calibri"/>
        <family val="2"/>
        <scheme val="minor"/>
      </rPr>
      <t>Mendocino Council of Governments</t>
    </r>
    <r>
      <rPr>
        <sz val="11"/>
        <rFont val="Calibri"/>
        <family val="2"/>
        <scheme val="minor"/>
      </rPr>
      <t xml:space="preserve"> California Department of Transportation</t>
    </r>
  </si>
  <si>
    <t>1-Eureka, City of-1**</t>
  </si>
  <si>
    <t>3-Nevada County Transportation Commission-2**</t>
  </si>
  <si>
    <t>5-Monterey County-3**</t>
  </si>
  <si>
    <t>10-Tuolumne County-1**</t>
  </si>
  <si>
    <t>Federal Toll Credits (Y/N)</t>
  </si>
  <si>
    <t>Y</t>
  </si>
  <si>
    <t>N</t>
  </si>
  <si>
    <t>3-Placerville, City of-1</t>
  </si>
  <si>
    <t>7-El Monte, City of-1</t>
  </si>
  <si>
    <t>Comments</t>
  </si>
  <si>
    <t>LF for CON is 8.47%</t>
  </si>
  <si>
    <t>2-Redding, City of-2</t>
  </si>
  <si>
    <t>LF for CON is 24.85%</t>
  </si>
  <si>
    <r>
      <t xml:space="preserve">LF for CON is 24.7%. No LF for PSE,RW,NI. </t>
    </r>
    <r>
      <rPr>
        <sz val="11"/>
        <color rgb="FFFF0000"/>
        <rFont val="Calibri"/>
        <family val="2"/>
        <scheme val="minor"/>
      </rPr>
      <t>FTC needed for PSE,RW,NI.</t>
    </r>
  </si>
  <si>
    <t>LF for CON is 32.30%</t>
  </si>
  <si>
    <t>5-Monterey County-2**</t>
  </si>
  <si>
    <t>No LF for CON</t>
  </si>
  <si>
    <t>5-Salinas, City of-1**</t>
  </si>
  <si>
    <t>LF for CON is 10%</t>
  </si>
  <si>
    <t>10-Groveland Community Services District-1</t>
  </si>
  <si>
    <t>LF RW is 21.33%, and CON is 21%</t>
  </si>
  <si>
    <t>LF for CON is 25.18%</t>
  </si>
  <si>
    <r>
      <t xml:space="preserve">No LF for RW and CON. </t>
    </r>
    <r>
      <rPr>
        <sz val="11"/>
        <color rgb="FFFF0000"/>
        <rFont val="Calibri"/>
        <family val="2"/>
        <scheme val="minor"/>
      </rPr>
      <t>FTC needed for RW and CON</t>
    </r>
  </si>
  <si>
    <t>** Projects with Toll Credits for federal match (See Comments)</t>
  </si>
  <si>
    <t>3-Elk Grove-1</t>
  </si>
  <si>
    <t>3-Citrus Heights-3</t>
  </si>
  <si>
    <t>3-Roseville-1</t>
  </si>
  <si>
    <t>3-El Dorado County-2</t>
  </si>
  <si>
    <t>3- Sacramento County Regional Parks-1</t>
  </si>
  <si>
    <t>3-  Sacramento County DOT-2</t>
  </si>
  <si>
    <t>3- Sacramento-3</t>
  </si>
  <si>
    <t>3- West Sacramento-2</t>
  </si>
  <si>
    <t>3- Folsom-1</t>
  </si>
  <si>
    <t>3-West Sacramento-3</t>
  </si>
  <si>
    <t>3-South Lake Tahoe, City of-1</t>
  </si>
  <si>
    <t>3-El Dorado County-6</t>
  </si>
  <si>
    <t>4-Alameda County-2</t>
  </si>
  <si>
    <t>4-Alameda County-4</t>
  </si>
  <si>
    <t>4-Alameda County-3</t>
  </si>
  <si>
    <t>4-Alameda County Transportation Commission-1</t>
  </si>
  <si>
    <t>4-Alameda County Transportation Commission-2</t>
  </si>
  <si>
    <t>4-Berkeley, City of-2</t>
  </si>
  <si>
    <t>4-Oakland, City of-1</t>
  </si>
  <si>
    <t>4-Concord, City of-1</t>
  </si>
  <si>
    <t>4-San Pablo, City of-1</t>
  </si>
  <si>
    <t>4-Corte Madera, Town of-1</t>
  </si>
  <si>
    <t>4-San Rafael, City of-2</t>
  </si>
  <si>
    <t>4-San Rafael, City of-1</t>
  </si>
  <si>
    <t>4-San Mateo County-1</t>
  </si>
  <si>
    <t>4-San Jose, City of-1</t>
  </si>
  <si>
    <t>4-Healdsburg, City of-1</t>
  </si>
  <si>
    <t>6-Fresno, City of-3</t>
  </si>
  <si>
    <t>6-Parlier, City of-1</t>
  </si>
  <si>
    <t>6-Parlier, City of-2</t>
  </si>
  <si>
    <t>6-Coalinga, City of- 1</t>
  </si>
  <si>
    <t>6-Fowler, City of-2</t>
  </si>
  <si>
    <t>6-Selma, City of-2</t>
  </si>
  <si>
    <t>6-Fresno County -5</t>
  </si>
  <si>
    <t>6-Huron, City of-1</t>
  </si>
  <si>
    <t>6-Kern County-4</t>
  </si>
  <si>
    <t>6-Kern County-5</t>
  </si>
  <si>
    <t>6-Wasco, City of-1</t>
  </si>
  <si>
    <t>6-Delano, City of-1</t>
  </si>
  <si>
    <t>6-Taft, City of-1</t>
  </si>
  <si>
    <t>6-Bakersfield, City of-3</t>
  </si>
  <si>
    <t>6-Woodlake-1</t>
  </si>
  <si>
    <t>6-Tulare County-2</t>
  </si>
  <si>
    <t>6-TCAG-1</t>
  </si>
  <si>
    <t>6-Visalia-1</t>
  </si>
  <si>
    <t>7-Los Angeles, City of-8</t>
  </si>
  <si>
    <t>7-Huntington Park, City of-1</t>
  </si>
  <si>
    <t>7-San Gabriel Valley Council of Governments-1</t>
  </si>
  <si>
    <t>7-Los Angeles County-4</t>
  </si>
  <si>
    <t>7-Artesia, City of-1</t>
  </si>
  <si>
    <t>7-Los Angeles County-5</t>
  </si>
  <si>
    <t>7-Los Angeles, City of-10</t>
  </si>
  <si>
    <t>7-Glendale, City of-2</t>
  </si>
  <si>
    <t>7-West Covina, City of-1</t>
  </si>
  <si>
    <t>7-Santa Monica, City of-1</t>
  </si>
  <si>
    <t>7-South El Monte, City of-1</t>
  </si>
  <si>
    <t>7-Avalon, City of-1</t>
  </si>
  <si>
    <t>7-Diamond Bar, City of-1</t>
  </si>
  <si>
    <t>7-Pomona, City of-1</t>
  </si>
  <si>
    <t>7-La Puente, City of-1</t>
  </si>
  <si>
    <t>7-Signal Hill, City of-1</t>
  </si>
  <si>
    <t>7-Los Angeles County-1</t>
  </si>
  <si>
    <t>7-Cudahy, City of-1</t>
  </si>
  <si>
    <t>7-Carson, City of-2</t>
  </si>
  <si>
    <t>7-San Gabriel Valley Council of Governments-3</t>
  </si>
  <si>
    <t>7-Maywood, City of-1</t>
  </si>
  <si>
    <t>7-California State Polytechnic University, Pomona-1</t>
  </si>
  <si>
    <t>7-Pico Rivera, City of-1</t>
  </si>
  <si>
    <t>7-Los Angeles County-6</t>
  </si>
  <si>
    <t>7-Los Angeles County-10</t>
  </si>
  <si>
    <t>7-Carson, City of-1</t>
  </si>
  <si>
    <t>7-Los Angeles County-9</t>
  </si>
  <si>
    <t>7-Santa Clarita, City of-2</t>
  </si>
  <si>
    <t>7-Thousand Oaks, City of-2</t>
  </si>
  <si>
    <t>7-Ventura County-2</t>
  </si>
  <si>
    <t>7-Fillmore, City of-1</t>
  </si>
  <si>
    <t>7-Simi Valley, City of-1</t>
  </si>
  <si>
    <t>7-Simi Valley, City of-2</t>
  </si>
  <si>
    <t>7-Pasadena, City of-1</t>
  </si>
  <si>
    <t>7-Paramount, City of-1</t>
  </si>
  <si>
    <t>7-Lancaster, City of-1</t>
  </si>
  <si>
    <t>7-South Gate, City of-2</t>
  </si>
  <si>
    <t>7-South Gate, City of-1</t>
  </si>
  <si>
    <t>7-Downey, City of-1</t>
  </si>
  <si>
    <t>7-Thousand Oaks, City of-1</t>
  </si>
  <si>
    <t>7-Ventura, City of-1</t>
  </si>
  <si>
    <t>8-Menifee, City of-1</t>
  </si>
  <si>
    <t>8-Riverside, City of-1</t>
  </si>
  <si>
    <t>8-Moreno Valley, City of-1</t>
  </si>
  <si>
    <t>8-Desert Hot Springs, City of-2</t>
  </si>
  <si>
    <t>8-Riverside, City of-4</t>
  </si>
  <si>
    <t>8-Riverside, City of-2</t>
  </si>
  <si>
    <t>8-Menifee, City of-2</t>
  </si>
  <si>
    <t>8-Palm Desert, City of-1</t>
  </si>
  <si>
    <t>8-Upland, City of-1</t>
  </si>
  <si>
    <t>8-San Bernardino County-1</t>
  </si>
  <si>
    <t>8-Montclair, City of-1</t>
  </si>
  <si>
    <t>8-San Bernardino County-2</t>
  </si>
  <si>
    <t>8-Apple Valley, Town of-1</t>
  </si>
  <si>
    <t>8-Twentynine Palms, City of-1</t>
  </si>
  <si>
    <t>8-Yucaipa,City of-1</t>
  </si>
  <si>
    <t>8-Adelanto, City of-1</t>
  </si>
  <si>
    <t>8-Needles, City of-1</t>
  </si>
  <si>
    <t>8-Riverside County-7</t>
  </si>
  <si>
    <t>8-Barstow, City of-1</t>
  </si>
  <si>
    <t>8-Fontana, City of-1</t>
  </si>
  <si>
    <t>9-Tehachapi, City of- 1</t>
  </si>
  <si>
    <t>10-San Joaquin Regional Rail Commission-1</t>
  </si>
  <si>
    <t>10-San Joaquin County-2</t>
  </si>
  <si>
    <t>10-Stockton-4</t>
  </si>
  <si>
    <t>10-Tracy-1</t>
  </si>
  <si>
    <t xml:space="preserve">10-Ceres, City of-2 </t>
  </si>
  <si>
    <t>10-Stanislaus County-1</t>
  </si>
  <si>
    <t>10-Waterford, City of-2</t>
  </si>
  <si>
    <t>10-Oakdale, City of-1</t>
  </si>
  <si>
    <t xml:space="preserve">10-Ceres, City of-1 </t>
  </si>
  <si>
    <t>11-San Diego Association of Governments(SANDAG)-3</t>
  </si>
  <si>
    <t>11-National City, City of-2</t>
  </si>
  <si>
    <t>11-San Diego Association of Governments(SANDAG)-5</t>
  </si>
  <si>
    <t>11-El Cajon, City of- 1</t>
  </si>
  <si>
    <t>11-San Diego, City of-6</t>
  </si>
  <si>
    <t>11-San Diego, City of-5</t>
  </si>
  <si>
    <t>11-San Diego Association of Governments(SANDAG)-6</t>
  </si>
  <si>
    <t>11-Lemon Grove, City of-3</t>
  </si>
  <si>
    <t>11-Lemon Grove, City of-1</t>
  </si>
  <si>
    <t>11-San Diego Association of Governments(SANDAG)-7</t>
  </si>
  <si>
    <t>11-Chula Vista, City of-2</t>
  </si>
  <si>
    <t>11-Calipatria, City of-1</t>
  </si>
  <si>
    <t>11-El Centro, City of-1</t>
  </si>
  <si>
    <t>11-Imperial County Transportation Commission-1</t>
  </si>
  <si>
    <t xml:space="preserve">12-Orange County Transportation Authority (OCTA) - 1 </t>
  </si>
  <si>
    <t>12-Anaheim, City of - 1</t>
  </si>
  <si>
    <t>12- Santa Ana, City of - 16</t>
  </si>
  <si>
    <t>12-Santa Ana, City of - 20</t>
  </si>
  <si>
    <t>12-Santa Ana, City of -15</t>
  </si>
  <si>
    <t>12-Buena Park, City of, - 1</t>
  </si>
  <si>
    <t>12-Santa Ana, City of - 1</t>
  </si>
  <si>
    <t>12-Santa Ana, City of - 5</t>
  </si>
  <si>
    <t>12-Santa Ana, City of - 12</t>
  </si>
  <si>
    <t>12-Fullerton, City of - 1</t>
  </si>
  <si>
    <t>12- Anaheim, City of - 2</t>
  </si>
  <si>
    <t>Placer</t>
  </si>
  <si>
    <t>Marin</t>
  </si>
  <si>
    <t>San Mateo</t>
  </si>
  <si>
    <t>Sonoma</t>
  </si>
  <si>
    <t>San Bernardino</t>
  </si>
  <si>
    <t>Stanislaus</t>
  </si>
  <si>
    <t>Imperial</t>
  </si>
  <si>
    <t>Elk Grove</t>
  </si>
  <si>
    <t>Citrus Heights</t>
  </si>
  <si>
    <t>Roseville</t>
  </si>
  <si>
    <t>El Dorado County</t>
  </si>
  <si>
    <t>West Sacramento</t>
  </si>
  <si>
    <t>Folsom</t>
  </si>
  <si>
    <t>South Lake Tahoe, City of</t>
  </si>
  <si>
    <t>Alameda County</t>
  </si>
  <si>
    <t>Alameda County Transportation Commission</t>
  </si>
  <si>
    <t>Oakland, City of</t>
  </si>
  <si>
    <t>Concord, City of</t>
  </si>
  <si>
    <t>San Pablo, City of</t>
  </si>
  <si>
    <t>Corte Madera, Town of</t>
  </si>
  <si>
    <t>San Rafael, City of</t>
  </si>
  <si>
    <t>San Mateo County</t>
  </si>
  <si>
    <t>San Jose, City of</t>
  </si>
  <si>
    <t>Healdsburg, City of</t>
  </si>
  <si>
    <t>Fresno, City of</t>
  </si>
  <si>
    <t>Parlier, City of</t>
  </si>
  <si>
    <t>Coalinga, City of</t>
  </si>
  <si>
    <t>Fowler, City of</t>
  </si>
  <si>
    <t>Selma, City of</t>
  </si>
  <si>
    <t>Huron, City of</t>
  </si>
  <si>
    <t>Kern County</t>
  </si>
  <si>
    <t>Wasco, City of</t>
  </si>
  <si>
    <t>Delano, City of</t>
  </si>
  <si>
    <t>Taft, City of</t>
  </si>
  <si>
    <t>Bakersfield, City of</t>
  </si>
  <si>
    <t>Woodlake</t>
  </si>
  <si>
    <t>Tulare County</t>
  </si>
  <si>
    <t>Tulare County Association of Governments</t>
  </si>
  <si>
    <t>Visalia</t>
  </si>
  <si>
    <t>Huntington Park, City of</t>
  </si>
  <si>
    <t>Artesia, City of</t>
  </si>
  <si>
    <t>Glendale, City of</t>
  </si>
  <si>
    <t>West Covina, City of</t>
  </si>
  <si>
    <t>Santa Monica, City of</t>
  </si>
  <si>
    <t>South El Monte, City of</t>
  </si>
  <si>
    <t>Avalon, City of</t>
  </si>
  <si>
    <t>Diamond Bar, City of</t>
  </si>
  <si>
    <t>Pomona, City of</t>
  </si>
  <si>
    <t>La Puente, City of</t>
  </si>
  <si>
    <t>Signal Hill, City of</t>
  </si>
  <si>
    <t>Cudahy, City of</t>
  </si>
  <si>
    <t>Carson, City of</t>
  </si>
  <si>
    <t>Maywood, City of</t>
  </si>
  <si>
    <t>California State Polytechnic University, Pomona</t>
  </si>
  <si>
    <t>Pico Rivera, City of</t>
  </si>
  <si>
    <t>Santa Clarita, City of</t>
  </si>
  <si>
    <t>Thousand Oaks, City of</t>
  </si>
  <si>
    <t>Fillmore, City of</t>
  </si>
  <si>
    <t>Simi Valley, City of</t>
  </si>
  <si>
    <t>Pasadena, City of</t>
  </si>
  <si>
    <t>Paramount, City of</t>
  </si>
  <si>
    <t>South Gate, City of</t>
  </si>
  <si>
    <t>Downey, City of</t>
  </si>
  <si>
    <t>Ventura, City of</t>
  </si>
  <si>
    <t>Desert Hot Springs, City of</t>
  </si>
  <si>
    <t>Menifee, City of</t>
  </si>
  <si>
    <t>Riverside, City of</t>
  </si>
  <si>
    <t>Moreno Valley, City of</t>
  </si>
  <si>
    <t>Riverside City</t>
  </si>
  <si>
    <t>Palm Desert, City of</t>
  </si>
  <si>
    <t>Upland, City of</t>
  </si>
  <si>
    <t>San Bernardino County</t>
  </si>
  <si>
    <t>Montclair City</t>
  </si>
  <si>
    <t>Apple Valley, Town of</t>
  </si>
  <si>
    <t>Twentynine Palms, City of</t>
  </si>
  <si>
    <t>Yucaipa,City of</t>
  </si>
  <si>
    <t>Adelanto, City of</t>
  </si>
  <si>
    <t>Needles, City of</t>
  </si>
  <si>
    <t>Rialto</t>
  </si>
  <si>
    <t>Barstow, City of</t>
  </si>
  <si>
    <t>Fontana, City of</t>
  </si>
  <si>
    <t>Tehachapi, City of</t>
  </si>
  <si>
    <t>San Joaquin Regional Rail Commission</t>
  </si>
  <si>
    <t>Tracy. City of</t>
  </si>
  <si>
    <t>Ceres, City of</t>
  </si>
  <si>
    <t>Stanislaus County</t>
  </si>
  <si>
    <t>Waterford, City of</t>
  </si>
  <si>
    <t>Oakdale, City of</t>
  </si>
  <si>
    <t>San Diego Association of Governments(SANDAG)</t>
  </si>
  <si>
    <t>Chula Vista, City of</t>
  </si>
  <si>
    <t>El Cajon, City of</t>
  </si>
  <si>
    <t>San Diego, City of</t>
  </si>
  <si>
    <t>San Diego, City</t>
  </si>
  <si>
    <t>Lemon Grove, City of</t>
  </si>
  <si>
    <t>Calipatria, City of</t>
  </si>
  <si>
    <t>El Centro, City of</t>
  </si>
  <si>
    <t xml:space="preserve">Orange County Transportation Authority (OCTA) </t>
  </si>
  <si>
    <t xml:space="preserve">Anaheim, City of </t>
  </si>
  <si>
    <t xml:space="preserve">Santa Ana, City of </t>
  </si>
  <si>
    <t xml:space="preserve">Buena Park, City of, </t>
  </si>
  <si>
    <t xml:space="preserve">Fullerton, City of </t>
  </si>
  <si>
    <t>Laguna Creek Inter-Regional Trail Crossing at State Route 99</t>
  </si>
  <si>
    <t xml:space="preserve"> Arcade Cripple Creek Extension</t>
  </si>
  <si>
    <t xml:space="preserve">Dry Creek Greenway East Multi-Use Trail, Phase 2 </t>
  </si>
  <si>
    <t>El Dorado Trail / Missouri Flat Road Bicycle/Pedestrian Overcrossing</t>
  </si>
  <si>
    <t>Dry Creek Parkway Trail</t>
  </si>
  <si>
    <t>Bell Street Safe Routes to School</t>
  </si>
  <si>
    <t>9th Street Separated Bikeway Project</t>
  </si>
  <si>
    <t>West Capitol Avenue Regional Connection Bicyclist and Pedestrian Safety Improvements</t>
  </si>
  <si>
    <t>Folsom-Placerville Rail Trail Gap Closure Project</t>
  </si>
  <si>
    <t>North 5th Street Complete Streets &amp; Connectivity Project</t>
  </si>
  <si>
    <t>Pioneer Trail Pedestrian Improvement Project Phase II</t>
  </si>
  <si>
    <t>Apache Avenue Pedestrian Safety and Connectivity Project</t>
  </si>
  <si>
    <t>Mission Boulevard Safe and Complete Streets for Active Transportation</t>
  </si>
  <si>
    <t>Oakland Making Moves: Active Oakland Neighborhoods</t>
  </si>
  <si>
    <t>San Lorenzo Creekway: Building Equitable Active Transportation in Alameda County</t>
  </si>
  <si>
    <t>East Bay Greenway Multimodal, Phase 1</t>
  </si>
  <si>
    <t>San Pablo Avenue Safety Enhancements and Transit Bulbs Project</t>
  </si>
  <si>
    <t>Washington Elementary and Berkeley High Safe Routes to School project</t>
  </si>
  <si>
    <t>Bancroft Avenue Greenway</t>
  </si>
  <si>
    <t>Willow Pass Road Bikeway Project</t>
  </si>
  <si>
    <t>Broadway-El Portal Safe Routes (BESR) Project</t>
  </si>
  <si>
    <t>Central Marin Regional Pathways Gap Closure Project</t>
  </si>
  <si>
    <t>Canal Neighborhood Active Transportation Enhancements Project</t>
  </si>
  <si>
    <t>San Rafael Canal Crossing Project</t>
  </si>
  <si>
    <t xml:space="preserve">Santa Cruz Avenue/Alameda de las Pulgas Complete Street Project </t>
  </si>
  <si>
    <t>Story-Keyes Complete Streets Project</t>
  </si>
  <si>
    <t>Healdsburg Avenue Complete Streets Project</t>
  </si>
  <si>
    <t>Downtown Neighborhood Safe Schools Crossing</t>
  </si>
  <si>
    <t>Calwa Sidewalk Project</t>
  </si>
  <si>
    <t>Tranquility Sidewalk Project</t>
  </si>
  <si>
    <t>City of Parlier Limitless Lane Network</t>
  </si>
  <si>
    <t>City of Parlier Schools Corridor Active Transportation Improvements Project</t>
  </si>
  <si>
    <t>Coalinga Perimeter Trail Interconnect Pacific South and Gregory North</t>
  </si>
  <si>
    <t>Fremont Elementary/ Marshall Elementary/Fowler High Safe Routes to School</t>
  </si>
  <si>
    <t>Selma Branch Canal Parkway Project</t>
  </si>
  <si>
    <t>Herndon-Barstow Elementary High Intensity Activated Crosswalk</t>
  </si>
  <si>
    <t>Citywide Sidewalk Improvements</t>
  </si>
  <si>
    <t>Kern River Parkway Multi-use Path Safety &amp; Connectivity Project</t>
  </si>
  <si>
    <t>Safe Route To School (SRTS) ADA Crosswalk Safety</t>
  </si>
  <si>
    <t>Central Avenue Class I &amp; Class II Bicycle Trails</t>
  </si>
  <si>
    <t>ATP-6 SRTS Sidewalk Gap and Crosswalk Improvement Project</t>
  </si>
  <si>
    <t>10TH ST &amp; SAN EMIDIO ST - INTERSECTION SAFETY IMPROVEMENTS</t>
  </si>
  <si>
    <t>H Street Corrior (SR-204 to Hwy 58)</t>
  </si>
  <si>
    <t>West Sequoia Avenue Multi-Modal Improvements Project</t>
  </si>
  <si>
    <t>Poplar Pedestrian Connectivity Project</t>
  </si>
  <si>
    <t>Tule River Tribe Complete Streets and Two Pedestrian Bridges Project</t>
  </si>
  <si>
    <t>Goshen - Visalia Corridor (GVC) Improvement Project</t>
  </si>
  <si>
    <t>Boyle Heights Community Connectivity Project</t>
  </si>
  <si>
    <t>Huntington Park’s Safe Routes for Students and Seniors</t>
  </si>
  <si>
    <t>Pomona Safe and Active: Bike/Ped Safety Improvements &amp; Gap Closure</t>
  </si>
  <si>
    <t>Rosewood/West Rancho Dominguez Vision Zero Traffic Safety Enhancement Project</t>
  </si>
  <si>
    <t>Pioneer Boulevard Improvements Project, City of Artesia</t>
  </si>
  <si>
    <t>Walnut Park Pedestrian Plan Implementation</t>
  </si>
  <si>
    <t>SRTS Center City Schools Neighborhood Safety &amp; Climate Resilience Project</t>
  </si>
  <si>
    <t>Phase 1 of Citywide Pedestrian Master Plan</t>
  </si>
  <si>
    <t>West Covina Safe Routes to School &amp; Pedestrian Safety Project</t>
  </si>
  <si>
    <t>Wilshire Active Transportation Safety Project</t>
  </si>
  <si>
    <t>Merced Avenue Greenway</t>
  </si>
  <si>
    <t>Tremont Five Corners School Safety Roundabouts</t>
  </si>
  <si>
    <t>Diamond Bar Boulevard Complete Streets Project</t>
  </si>
  <si>
    <t>San Jose Creek Multi-Use Bikeway in the City of Pomona</t>
  </si>
  <si>
    <t>City of La Puente's Safe Routes for Students Improvement Project</t>
  </si>
  <si>
    <t>E. Burnett Street Historical District Pedestrian and Bike Enhancement Project</t>
  </si>
  <si>
    <t>Los Nietos Pedestrian Access Improvements</t>
  </si>
  <si>
    <t>Salt Lake Avenue Pedestrian Accessibility Project</t>
  </si>
  <si>
    <t>City of Carson City-wide Community Safety
Improvements</t>
  </si>
  <si>
    <t>East San Gabriel Valley Sustainable Multimodal Improvement Project</t>
  </si>
  <si>
    <t>Randolph Street Bike and Facilities Improvement Project</t>
  </si>
  <si>
    <t>Cal Poly Pomona Campuswide Active Transportation Plan</t>
  </si>
  <si>
    <t>Pico Rivera Active Transportation Master Plan</t>
  </si>
  <si>
    <t>Unincorporated Los Angeles County Safe Routes to School Plan</t>
  </si>
  <si>
    <t>Pedestrian Plans for Five High-Collision Disadvantaged Communities in LA County</t>
  </si>
  <si>
    <t>City of Carson Master Bicycle Plan</t>
  </si>
  <si>
    <t>Lennox Vision Zero Traffic Safety Enhancements</t>
  </si>
  <si>
    <t>Orchard Village Road Protected Pedestrian and Bicycle Facility</t>
  </si>
  <si>
    <t>Hillcrest Drive Class IV Bike lanes and Pedestrian Improvements</t>
  </si>
  <si>
    <t>Piru Pedestrian Improvement Project</t>
  </si>
  <si>
    <t>City of Fillmore Active Transportation Program Needs Assessment</t>
  </si>
  <si>
    <t>Simi Valley Bicycle Master Plan</t>
  </si>
  <si>
    <t>Arroyo Simi Greenway Phase 5 AP#2</t>
  </si>
  <si>
    <t>North Lake Avenue Pedestrian and Safety Enhancement Project</t>
  </si>
  <si>
    <t>West Paramount Utility Easement Multi-Use Path - Phase 1</t>
  </si>
  <si>
    <t>City of Lancaster 5th Street Corridor School Connections Project</t>
  </si>
  <si>
    <t>WSAB LRT Stations First-Last Mile Bikeway Safety and Access Project</t>
  </si>
  <si>
    <t>Tweedy Boulevard Complete Streets, Phase II</t>
  </si>
  <si>
    <t>South Downey Safe Routes to School Phase II Project</t>
  </si>
  <si>
    <t>Santa Paula Trail, East Ventura Station to e/o Wells Road</t>
  </si>
  <si>
    <t>Hacienda Avenue East SRTS Phase II Improvement Project</t>
  </si>
  <si>
    <t>Harvest Valley Elementary Safe Routes to School</t>
  </si>
  <si>
    <t>Five Points Neighborhood Pedestrian Safety Improvements</t>
  </si>
  <si>
    <t>ADA Curb Ramps Remediation Project</t>
  </si>
  <si>
    <t xml:space="preserve"> Palm Drive Improvements ‐ I‐10 to Camino Aventura</t>
  </si>
  <si>
    <t>Riverside Civil Rights Walk</t>
  </si>
  <si>
    <t>Mitchell Avenue Sidepath Gap Closure</t>
  </si>
  <si>
    <t>Romoland Elementary Safe Routes to School</t>
  </si>
  <si>
    <t>Palm Desert Bicycle/Low Speed Electric Vehicle Route</t>
  </si>
  <si>
    <t>City of Upland Mobility Master Plan</t>
  </si>
  <si>
    <t>San Bernardino Valley Safe Routes to School Plan (Unincorporated Schools)</t>
  </si>
  <si>
    <t>Montclair SRTS Implementation Project</t>
  </si>
  <si>
    <t>Bloomington Area Schools Pedestrian Safety
Improvements</t>
  </si>
  <si>
    <t>Powhatan Road Complete Streets, Apple Valley</t>
  </si>
  <si>
    <t>Sullivan Road/Hatch Road Side Path/Bicycle Lanes</t>
  </si>
  <si>
    <t>15th Street (Avenue D to Yucaipa Blvd)</t>
  </si>
  <si>
    <t>Adelanto Safe Routes to School</t>
  </si>
  <si>
    <t>City of Needles Schools and Seniors Sidewalk Project</t>
  </si>
  <si>
    <t>Riverside County Safe Routes for All ‐ City of Moreno Valley</t>
  </si>
  <si>
    <t>Rialto Pacific Electric Trail Extension</t>
  </si>
  <si>
    <t>Pedestrian, Bicyclist, and Safety Improvements</t>
  </si>
  <si>
    <t xml:space="preserve">Foothill Boulevard Active Transportation Improvement
</t>
  </si>
  <si>
    <t>Valley Boulevard and Mill Street Gap Closure Project</t>
  </si>
  <si>
    <t>East Channel Street Streetscape and Connectivity Project</t>
  </si>
  <si>
    <t>Countywide Sidewalks Connectivity Plan</t>
  </si>
  <si>
    <t>Main and Market Complete Streets (Phase 1)</t>
  </si>
  <si>
    <t>East Schulte Safety and Multimodal Community Corridor - MacArthur Phase</t>
  </si>
  <si>
    <t xml:space="preserve">Building on Active Transportation Connectivity and Access within the City </t>
  </si>
  <si>
    <t>Denair School Safe Crossing and Active Transportation Connectivity Project</t>
  </si>
  <si>
    <t>Waterford Tim Bell Road Pedestrian Improvements</t>
  </si>
  <si>
    <t>Southwest Downtown - Safe Routes to School Project</t>
  </si>
  <si>
    <t>Improving Pedestrian Safety on Central Ave and Hackett Road Corridor</t>
  </si>
  <si>
    <t>Bayshore to Imperial Bikeway: Connecting Regional Bikeways</t>
  </si>
  <si>
    <t>Bayshore Bikeway Segment 5</t>
  </si>
  <si>
    <t>Uptown Phase 4: Mission Hills to Old Town Bikeway</t>
  </si>
  <si>
    <t>F Street Promenade Phase 1, from Bay Boulevard to Broadway</t>
  </si>
  <si>
    <t>8th Street Bicycle and Pedestrian Rail Crossing Enhancements</t>
  </si>
  <si>
    <t>Pacific Highway Coastal Rail Trail Airport Connection (PACTAC)</t>
  </si>
  <si>
    <t>Main Street Green Street Phase 2 Roundabout</t>
  </si>
  <si>
    <t>Accessibility Safety Plan for Individuals with Disabilities in Disadvantaged Communities</t>
  </si>
  <si>
    <t>San Diego CicloSDias Pilot</t>
  </si>
  <si>
    <t>Bridging the North Park/Mid-City Gap: Robinson Bikeway</t>
  </si>
  <si>
    <t>Connect Main Street Phases 2 and 3</t>
  </si>
  <si>
    <t>Connect Main Street Phases 4 thru 6</t>
  </si>
  <si>
    <t>Bayshore Bikeway Barrio Logan Phase 2: Intersection Safety Improvements</t>
  </si>
  <si>
    <t>Bayshore Bikeway Segment 6A</t>
  </si>
  <si>
    <t>22nd Street Separated Bikeway</t>
  </si>
  <si>
    <t>City of Calipatria - Bonita Place Pedestrian Safety Project</t>
  </si>
  <si>
    <t>City of El Centro Pedestrian Improvement Project</t>
  </si>
  <si>
    <t>Next STEP (Safe Travels Education Program)</t>
  </si>
  <si>
    <t>Rio Vista Safe Routes to School Project</t>
  </si>
  <si>
    <t>Mendez lnt Advance Learning Santiago ES Sierra Int SRTS</t>
  </si>
  <si>
    <t>Memory Lane and Flower Street Bikeway</t>
  </si>
  <si>
    <t>MacArthur Intermediate and Taft Elementary SRTS</t>
  </si>
  <si>
    <t>Dale / Whitaker Complete Streets Project</t>
  </si>
  <si>
    <t>Santa Ana High School and Heninger Elementary School SRTS</t>
  </si>
  <si>
    <t>Jackson Elementary and Diamond Elementary SRTS</t>
  </si>
  <si>
    <t>Madison ES Roosevelt-Walker Academy Century HS SRTS</t>
  </si>
  <si>
    <t>Bridging the Gap: Nutwood Avenue Bicycle and Pedestrian Mobility Enhancements</t>
  </si>
  <si>
    <t xml:space="preserve">Anaheim Pedestrian Crosswalk Safety Improvements Project </t>
  </si>
  <si>
    <t>Implementing Agency</t>
  </si>
  <si>
    <t>Lynn Road Bike Lanes and Pedestrian Improvements</t>
  </si>
  <si>
    <t>Imperial County Transportation Commission</t>
  </si>
  <si>
    <t>Pedestrian Improvements for the Calexico Intermodal Transportation Center</t>
  </si>
  <si>
    <t>Fund Check</t>
  </si>
  <si>
    <t>Phase Check</t>
  </si>
  <si>
    <t>colJ Check</t>
  </si>
  <si>
    <t xml:space="preserve">Split Funds. State funds are like LF. FTC not needed. </t>
  </si>
  <si>
    <t>LF for PAED,PS&amp;E and CON is 15.1%</t>
  </si>
  <si>
    <t>8-Rialto-1**</t>
  </si>
  <si>
    <t xml:space="preserve">No LF for PAED </t>
  </si>
  <si>
    <t>11-San Diego Association of Governments(SANDAG)-4**</t>
  </si>
  <si>
    <t xml:space="preserve">LF for PAED is 0% and PSE is 4%. FTC needed for these phases </t>
  </si>
  <si>
    <t>11-Chula Vista, City of-1**</t>
  </si>
  <si>
    <t xml:space="preserve">FTC needed for all phases. </t>
  </si>
  <si>
    <t>11-National City, City of-2**</t>
  </si>
  <si>
    <t>LF for PAED is 23.1%</t>
  </si>
  <si>
    <t>LF for PAED and PSE are 50%. LF for CON is 16.6%</t>
  </si>
  <si>
    <t>Split Funds. State funds are like LF. FTC not needed.</t>
  </si>
  <si>
    <t>FTC needed for PSE and CON</t>
  </si>
  <si>
    <t>FTC needed for PSE</t>
  </si>
  <si>
    <t>Using the revised PPR, LF for CON is 15.1%</t>
  </si>
  <si>
    <t>LF for CON is 10.61%. FTC Needed for CON.</t>
  </si>
  <si>
    <t>8-Desert Hot Springs, City of-1**</t>
  </si>
  <si>
    <t>LF for CON is 21.57%</t>
  </si>
  <si>
    <t>LF for CON is 22%</t>
  </si>
  <si>
    <t>6-Fresno County -2**</t>
  </si>
  <si>
    <t>6-Fresno County-3**</t>
  </si>
  <si>
    <t>MPO</t>
  </si>
  <si>
    <t>SACOG</t>
  </si>
  <si>
    <t>TMPO</t>
  </si>
  <si>
    <t>MTC</t>
  </si>
  <si>
    <t>FCOG</t>
  </si>
  <si>
    <t>KCOG</t>
  </si>
  <si>
    <t>TCAG</t>
  </si>
  <si>
    <t>SCAG</t>
  </si>
  <si>
    <t>SJCOG</t>
  </si>
  <si>
    <t>Stan COG</t>
  </si>
  <si>
    <t>SANDAG</t>
  </si>
  <si>
    <t>rialto</t>
  </si>
  <si>
    <r>
      <t xml:space="preserve">LF for CON is 11.7%. </t>
    </r>
    <r>
      <rPr>
        <sz val="11"/>
        <color rgb="FFFF0000"/>
        <rFont val="Calibri"/>
        <family val="2"/>
        <scheme val="minor"/>
      </rPr>
      <t xml:space="preserve">FTC needed for PAED, PSE and NI. </t>
    </r>
  </si>
  <si>
    <t>State Funds</t>
  </si>
  <si>
    <t>Federal Funds</t>
  </si>
  <si>
    <t>Selection Component</t>
  </si>
  <si>
    <t>SU&amp;R</t>
  </si>
  <si>
    <t>MPO (if selected by MPO)</t>
  </si>
  <si>
    <t>Fund Type (State/Federal)</t>
  </si>
  <si>
    <t>Federal</t>
  </si>
  <si>
    <t>State</t>
  </si>
  <si>
    <t>PPNO</t>
  </si>
  <si>
    <t>Cycle</t>
  </si>
  <si>
    <t>District</t>
  </si>
  <si>
    <t>Federal Project No.</t>
  </si>
  <si>
    <t>PROJECT DESCRIPTION</t>
  </si>
  <si>
    <t>6</t>
  </si>
  <si>
    <t>5930(105)</t>
  </si>
  <si>
    <t>3567</t>
  </si>
  <si>
    <t>3570</t>
  </si>
  <si>
    <t>In Groveland, along the Hetch Hetchy Railroad Alignment from Deer Flat Road to the District Sports Complex. The project will construct a Class 1 Trail connecting residential, commercial, and recreational facilities in Groveland, California.</t>
  </si>
  <si>
    <t>5929(325)</t>
  </si>
  <si>
    <t>3566</t>
  </si>
  <si>
    <t>5010(010)</t>
  </si>
  <si>
    <t>3569</t>
  </si>
  <si>
    <t>5008(205)</t>
  </si>
  <si>
    <t>3565</t>
  </si>
  <si>
    <t>5008(206)</t>
  </si>
  <si>
    <t>3564</t>
  </si>
  <si>
    <t>3568</t>
  </si>
  <si>
    <t>5329(011)</t>
  </si>
  <si>
    <t>1491</t>
  </si>
  <si>
    <t>5066(055)</t>
  </si>
  <si>
    <t>1490</t>
  </si>
  <si>
    <t>6066(187)</t>
  </si>
  <si>
    <t>1492</t>
  </si>
  <si>
    <t>1489</t>
  </si>
  <si>
    <t>1309</t>
  </si>
  <si>
    <t>5063(212)</t>
  </si>
  <si>
    <t>1310</t>
  </si>
  <si>
    <t>5017(053)</t>
  </si>
  <si>
    <t>2595</t>
  </si>
  <si>
    <t>5017(052)</t>
  </si>
  <si>
    <t>2594</t>
  </si>
  <si>
    <t>4579</t>
  </si>
  <si>
    <t>5903(072)</t>
  </si>
  <si>
    <t>2631</t>
  </si>
  <si>
    <t>Construct/replace sidewalks, implement high visibility and raised crosswalks throughout a disadvantaged community connecting students and full community to school sites, park, and essential services.</t>
  </si>
  <si>
    <t>2630</t>
  </si>
  <si>
    <t>5912(132)</t>
  </si>
  <si>
    <t>6124</t>
  </si>
  <si>
    <t>5425(048)</t>
  </si>
  <si>
    <t>6129</t>
  </si>
  <si>
    <t>6127</t>
  </si>
  <si>
    <t>5425(042)</t>
  </si>
  <si>
    <t>6123</t>
  </si>
  <si>
    <t xml:space="preserve">Grade separated, Class I, multi-use facility complete with a 10' wide path, 2' shoulders, lighting, and storm drain accommodations. </t>
  </si>
  <si>
    <t>5404</t>
  </si>
  <si>
    <t>5406</t>
  </si>
  <si>
    <t>5924(275)</t>
  </si>
  <si>
    <t>5924(277)</t>
  </si>
  <si>
    <t>1816</t>
  </si>
  <si>
    <t>2221</t>
  </si>
  <si>
    <t>2220</t>
  </si>
  <si>
    <t>5447</t>
  </si>
  <si>
    <t>Reduction of traffic lane widths; addition of a multi-modal pathway &amp; buffered Class II bike lanes; pedestrian facility gap closures; construction of new roundabout intersection</t>
  </si>
  <si>
    <t>5916(146)</t>
  </si>
  <si>
    <t>2355</t>
  </si>
  <si>
    <t>2356</t>
  </si>
  <si>
    <t>5924(276)</t>
  </si>
  <si>
    <t>2357</t>
  </si>
  <si>
    <t>2360</t>
  </si>
  <si>
    <t>6328(108)</t>
  </si>
  <si>
    <t>2358</t>
  </si>
  <si>
    <t>3121</t>
  </si>
  <si>
    <t>5194(008)</t>
  </si>
  <si>
    <t>5080(034)</t>
  </si>
  <si>
    <t>5944(147)</t>
  </si>
  <si>
    <t>5944(146)</t>
  </si>
  <si>
    <t>5944(148)</t>
  </si>
  <si>
    <t>5045(039)</t>
  </si>
  <si>
    <t>5045(040)</t>
  </si>
  <si>
    <t>Installation of pedestrian hybrid beacon(PHB), ADA-complaint curb ramps, pedestrian refugee island, pavement markings and signing
NI: Improve health and safety of the Salinas community by engaging, educating and encouraging children to incorporate safe walking and bicycling as part of daily life and provide programming that offers opportunities for incremental travel behavior change steps to result in long-lasting healthy habits.</t>
  </si>
  <si>
    <t>3124</t>
  </si>
  <si>
    <t>3119</t>
  </si>
  <si>
    <t xml:space="preserve">Protected and buffered bike lanes; road diet; HAWK beacon; RRFB; lead pedestrian intervals; high visibility crosswalks; dedicated bike crossing phase; green conflict stripping.
</t>
  </si>
  <si>
    <t>3118</t>
  </si>
  <si>
    <t>5936(156)</t>
  </si>
  <si>
    <t>6448(004)</t>
  </si>
  <si>
    <t>3129</t>
  </si>
  <si>
    <t>5025(086)</t>
  </si>
  <si>
    <t>5025(085)</t>
  </si>
  <si>
    <t>3128</t>
  </si>
  <si>
    <t>3117</t>
  </si>
  <si>
    <t xml:space="preserve">This project will construct active transportation improvements on three corridors serving five Santa Maria schools and Allan Hancock College. </t>
  </si>
  <si>
    <t>6143(101)</t>
  </si>
  <si>
    <t>6171(013)</t>
  </si>
  <si>
    <t>3132</t>
  </si>
  <si>
    <t xml:space="preserve">Further develop a robust and culturally inclusive bike safety, education, and encouragement program to suit the campus needs and further a diverse and safe bicycling culture.
</t>
  </si>
  <si>
    <t>5031(043)</t>
  </si>
  <si>
    <t>8028</t>
  </si>
  <si>
    <t>The project will construct new sidewalk,
new ADA ramps &amp; crosswalk improvements.
Construct new sidewalk, new ADA curb ramps and crosswalk improvements at various locations along Whitley Ave, Otis Ave, Patterson Ave, Dairy Ave and Orange Ave</t>
  </si>
  <si>
    <t>5143(038)</t>
  </si>
  <si>
    <t>8026</t>
  </si>
  <si>
    <t>8027</t>
  </si>
  <si>
    <t>Norris Road, from Melody Lane to Airport Drive:
Construct Sidewalk; Norris Road from Airport Drive to North
Chester Avenue: Construct Pedestrian Accessibility and
Crossing Improvements.
In Oildale: Norris Road, From Melody Ln to Airport Dr: Construct Sidewalk; Norris Rd From Airport Dr to N. Chester Av: Construct Pedestrian Accessibility and Crossing Improvements</t>
  </si>
  <si>
    <t>5941(136)</t>
  </si>
  <si>
    <t>8017</t>
  </si>
  <si>
    <t>8025</t>
  </si>
  <si>
    <t>8023</t>
  </si>
  <si>
    <t>6038</t>
  </si>
  <si>
    <t>6043</t>
  </si>
  <si>
    <t>6042</t>
  </si>
  <si>
    <t>5387(015)</t>
  </si>
  <si>
    <t>6048</t>
  </si>
  <si>
    <t>5419(066)</t>
  </si>
  <si>
    <t>6047</t>
  </si>
  <si>
    <t>5953(797)</t>
  </si>
  <si>
    <t>6039</t>
  </si>
  <si>
    <t>5006(946)</t>
  </si>
  <si>
    <t>6041</t>
  </si>
  <si>
    <t>5006(947)</t>
  </si>
  <si>
    <t>6040</t>
  </si>
  <si>
    <t>5006(948)</t>
  </si>
  <si>
    <t>6049</t>
  </si>
  <si>
    <t>5006(645)</t>
  </si>
  <si>
    <t>6046</t>
  </si>
  <si>
    <t>5006(949)</t>
  </si>
  <si>
    <t>6044</t>
  </si>
  <si>
    <t>5006(944)</t>
  </si>
  <si>
    <t>6045</t>
  </si>
  <si>
    <t>6050</t>
  </si>
  <si>
    <t>6501</t>
  </si>
  <si>
    <t>5487(008)</t>
  </si>
  <si>
    <t>1291</t>
  </si>
  <si>
    <t>5487(009)</t>
  </si>
  <si>
    <t>1293</t>
  </si>
  <si>
    <t>5487(010)</t>
  </si>
  <si>
    <t>1294</t>
  </si>
  <si>
    <t>5956(290)</t>
  </si>
  <si>
    <t>1292</t>
  </si>
  <si>
    <t>0778</t>
  </si>
  <si>
    <t>The ATRC mission is to provide resources, technical assistance, and training to transportation partners across California to increase opportunity for the success of active transportation projects.</t>
  </si>
  <si>
    <t>2361</t>
  </si>
  <si>
    <t>Install Class IV separated bikeways, protected intersections, pedestrian hybrid beacons, curb extensions, median refuges, high-visibility crosswalks, signal timing, streetscaping.</t>
  </si>
  <si>
    <t>5933(172)</t>
  </si>
  <si>
    <t>2362</t>
  </si>
  <si>
    <t>Oakland Making Moves: Active Oakland Neighborhoods will engage/encourage residents in mapping and using safe walking/biking routes to/from 13 affordable housing sites in Oakland.</t>
  </si>
  <si>
    <t>2363</t>
  </si>
  <si>
    <t>PE, R/W, CON, and NI phases for a 10.1-mile Class I path, including paving, fencing, signing, intersection improvements, access points, safety features, and an SRTS program.</t>
  </si>
  <si>
    <t>2364</t>
  </si>
  <si>
    <t xml:space="preserve">Construct 10.6 miles of complete street improvements creating an urban trail along the BART corridor from Lake Merritt BART to Bayfair BART station.  </t>
  </si>
  <si>
    <t>2365</t>
  </si>
  <si>
    <t>Improve pedestrian and bicycle safety by enhancing crossings and implement transit speed and amenity improvements along 3 miles of San Pablo Avenue in Berkeley and Albany.</t>
  </si>
  <si>
    <t>2366</t>
  </si>
  <si>
    <t>Installation of leading pedestrian intervals, curb extensions, traffic circle, pavement markings, signage, changes to drop-off/pick up zones, and other traffic calming measures.</t>
  </si>
  <si>
    <t>2367</t>
  </si>
  <si>
    <t>The project will install a 2 mile multiuse path, trees, lighting, benches, wayfinding signage, and places to meet along the existing Bancroft Ave median, benefitting a DAC.</t>
  </si>
  <si>
    <t>2368</t>
  </si>
  <si>
    <t>This project will implement critical bicycle linkages between multiple Concord schools and surrounding neighborhoods and improve bicyclist and pedestrian safety.</t>
  </si>
  <si>
    <t>2369</t>
  </si>
  <si>
    <t>PA&amp;ED, PS&amp;E and CON for a bicycle facility, curb extensions/ramps, bus boarding islands, crosswalks, signage and striping. NI Safe Routes to School programming.</t>
  </si>
  <si>
    <t>2326</t>
  </si>
  <si>
    <t>Funding for construction of Class I pathway, 2-way protected Class IV bikeway and enhanced ped/bike crossings at two uncontrolled crossings, including at a Highway 101 interchange.</t>
  </si>
  <si>
    <t>2371</t>
  </si>
  <si>
    <t>Pedestrian enhancements, bicycle boulevard treatments, and transit stop upgrades on 20 streets in the Canal neighborhood</t>
  </si>
  <si>
    <t>2372</t>
  </si>
  <si>
    <t>Non-motorized bridge between Canal Street in San Rafael’s Canal neighborhood and Third Street in San Rafael.</t>
  </si>
  <si>
    <t>2373</t>
  </si>
  <si>
    <t>Install curb ramps, sidewalks, curb extensions, curb &amp; gutter, raised medians, Rectangular Rapid Flashing Beacons, pavement markings, striping, and signing, and roadway resurfacing</t>
  </si>
  <si>
    <t>2374</t>
  </si>
  <si>
    <t xml:space="preserve">Includes capital investments in bike/ped safety, such as separated bikeways, high visibility crossings, protected intersections, and bus boarding islands. </t>
  </si>
  <si>
    <t>2375</t>
  </si>
  <si>
    <t>CON funding to implement a road diet and construct bicycle, pedestrian, and transit improvements on Healdsburg Avenue.</t>
  </si>
  <si>
    <t>5924(279)</t>
  </si>
  <si>
    <t>Construct new sidewalks and curb ramps. Relocate signal poles and straighten sidewalks. Install pedestrian signal, RRFB, new signs, bike lanes and bike detectors.</t>
  </si>
  <si>
    <t>6140</t>
  </si>
  <si>
    <t>Install sidewalks, class II bike lanes, ADA curb ramps, crosswalks, bulb outs, and pedestrian lighting.</t>
  </si>
  <si>
    <t>5026(073)</t>
  </si>
  <si>
    <t>6194</t>
  </si>
  <si>
    <t>Environmental, design and construction for a Class I trail in the City of Ventura and unincorporated Ventura County providing an improved east-west bicycle and pedestrian route</t>
  </si>
  <si>
    <t>5942(320)</t>
  </si>
  <si>
    <t>8073</t>
  </si>
  <si>
    <t>Tranquillity Sidewalk Project: Pedestrian improvements throughout the community of Tranquillity.</t>
  </si>
  <si>
    <t>5942(319)</t>
  </si>
  <si>
    <t>8072</t>
  </si>
  <si>
    <t>Calwa Sidewalk Project - Pedestrian Improvements throughout the community of Calwa.</t>
  </si>
  <si>
    <t>5942(321)</t>
  </si>
  <si>
    <t>8079</t>
  </si>
  <si>
    <t>Relocate existing crosswalk near Herndon-Barstow Elementary School, Install HAWK system at the new crosswalk, and construct sidewalk with curb &amp; gutter and DA curb ramps.</t>
  </si>
  <si>
    <t>5483(012)</t>
  </si>
  <si>
    <t>1315</t>
  </si>
  <si>
    <t>Construction of sidewalks, crosswalks, bicycle lanes and ADA ramps along Watson Road and Briggs Road -  major access routes to the Harvest Valley Elementary School.</t>
  </si>
  <si>
    <t>5483(013)</t>
  </si>
  <si>
    <t>Construct pedestrian improvements within the vicinity of Romoland Elementary to close a critical gap in the pedestrian infrastructure and provide safe access to school.</t>
  </si>
  <si>
    <t>5058(111)</t>
  </si>
  <si>
    <t>1311</t>
  </si>
  <si>
    <t>Construct pedestrian sidewalk, ramp, signal and wayfinding improvements to create a Civil Rights Walk in the City of Riverside.</t>
  </si>
  <si>
    <t>5147(015)</t>
  </si>
  <si>
    <t>1307</t>
  </si>
  <si>
    <t>A Mobility Master Plan will be prepared that evaluates existing conditions, closes critical gaps in pedestrian, bicycle and transit infrastructure, and prioritizes ATP projects.</t>
  </si>
  <si>
    <t>1318</t>
  </si>
  <si>
    <t xml:space="preserve">Pedestrian traffic safety improvements for Jackson &amp; Diamond Elementary safe routes to schools. Work includes bulb-bouts, sidewalks, curb ramps, lighting &amp; new traffic signals. </t>
  </si>
  <si>
    <t>6182</t>
  </si>
  <si>
    <t>Construct a Class IV bike lane and sidewalk, curb ramps, pavement markings and signage.</t>
  </si>
  <si>
    <t>Pedestrian traffic safety improvements for MacArthur &amp; Taft safe routes to school. Work includes bulb-outs, sidewalk upgrades, curb extensions, wheelchair ramps,and street lights.</t>
  </si>
  <si>
    <t>1319</t>
  </si>
  <si>
    <t xml:space="preserve">Pedestrian traffic safety improvements for Madison, Roosevelt-Walker, Century safe routes to school. Work includes bulbouts, sidewalk upgrades, and curb ramps. </t>
  </si>
  <si>
    <t>6163</t>
  </si>
  <si>
    <t>Ped/Bike safety enhancements at 7 intersections with curb extensions, expanded refuge medians, 2 new traffic signals with LPIs and bike detection, and enhanced pedestrian lighting.</t>
  </si>
  <si>
    <t>5063(214)</t>
  </si>
  <si>
    <t>1313</t>
  </si>
  <si>
    <t xml:space="preserve">Pedestrian traffic safety improvements for Mendez,Advance Learning Academy,Santiago, Sierra safe routes to school. Work includes bulb-outs,sidewalk,curb ramps,speed feedback sign.
</t>
  </si>
  <si>
    <t>8068</t>
  </si>
  <si>
    <t>Construct 18 ADA curb ramps, stripe 17 crosswalks, fill 3,749 feet of sidewalk gaps surrounding eight local public schools benefiting over 6,200 students, completing the SRTS Plan.</t>
  </si>
  <si>
    <t>1312</t>
  </si>
  <si>
    <t>New ADA-compliant sidewalks/driveways, crosswalk &amp; curb/gutter improvements, upgraded curb ramps, add/reconstruct speed lumps, and enhance Class III bikeway to close network gaps.</t>
  </si>
  <si>
    <t>5211(045)</t>
  </si>
  <si>
    <t>1523</t>
  </si>
  <si>
    <t>Main Street Roundabout is an active transportation corridor project with Class IV bicycle facilities, improved sidewalks, traffic calming, pavement markings, ADA curb ramps.</t>
  </si>
  <si>
    <t>1317</t>
  </si>
  <si>
    <t xml:space="preserve">Pedestrian traffic safety improvements for Santa Ana High and Heninger Elementary  safe routes to school. Work includes bulb-outs,  sidewalk work, curb ramps and street lights. </t>
  </si>
  <si>
    <t>6168</t>
  </si>
  <si>
    <t>3 HAWK beacons, 6285 LF of sidewalks, 22175 LF of bicycle facilities, 52 ADA curb ramps and replace a segment of vehicle roadway with Class I Bike Path and pedestrian-only street.</t>
  </si>
  <si>
    <t>1296</t>
  </si>
  <si>
    <t>Reduces stresses along high-volume corridors through the implementation of bicycle/pedestrian measures and safety improvements.</t>
  </si>
  <si>
    <t>1530</t>
  </si>
  <si>
    <t>Improve and construct new bikeway infrastructure, bike lanes, pavement markings, curb extensions, mini-roundabouts, enhanced pedestrian crossings, and wayfinding signage.</t>
  </si>
  <si>
    <t>1314</t>
  </si>
  <si>
    <t>Construction of bikeway, ADA compliant sidewalks, curb ramps, bulb-outs, raised medians/crosswalks, traffic signal modification and channelization on Memory Lane and Flower Street.</t>
  </si>
  <si>
    <t>1302</t>
  </si>
  <si>
    <t>Construct 2.1 mile of paved shoulders to provide Class II bike lanes and a pedestrian walking area.</t>
  </si>
  <si>
    <t>1316</t>
  </si>
  <si>
    <t>Construction of new sidewalks, buffered Class II bike lanes, raised center medians, ADA curb ramps, crosswalks &amp; street lights along Hacienda Av from Tamar Dr to Long Canyon Rd.</t>
  </si>
  <si>
    <t>8076</t>
  </si>
  <si>
    <t xml:space="preserve">Construct 2,640 LF of Class I paved trail, 120 LF sidewalk, 6 curb ramps, a trail head &amp; roundabout, install a bike/ped bridge and a pedestrian hybrid beacon.  </t>
  </si>
  <si>
    <t>1531</t>
  </si>
  <si>
    <t>PACTAC seeks PA&amp;ED funding for 11 bike lane miles of Class IV cycle tracks on Pacific Highway and connecting streets including at-grade rail safety and intersection enhancements</t>
  </si>
  <si>
    <t>1301</t>
  </si>
  <si>
    <t>Installation of curb and gutter, sidewalk, drive approaches, drainage improvements (catch basins), and removal of handicap access barriers.</t>
  </si>
  <si>
    <t>1529</t>
  </si>
  <si>
    <t>Regional bikeway of continuous bicycle boulevards, buffered bike lanes, traffic circles, roundabouts, and intersection treatments.
2-way 7.9-mile long regional bikeway of continuous bicycle boulevards, buffered bike lanes, Class III/IV facilities (15 traffic circles, 7 roundabouts, 35 intersection treatments)</t>
  </si>
  <si>
    <t>1308</t>
  </si>
  <si>
    <t xml:space="preserve">Construct Class IV Bicycle/Small Electric Vehicle facility on Painters Path, Town Center and El Paseo. Hwy. 111 crossings at Town Center and San Pablo. </t>
  </si>
  <si>
    <t>1525</t>
  </si>
  <si>
    <t>San Miguel Elementary SRTS includes infrastructure improvements, complemented by non-infrastructure activities to improve the safety and convenience for students walking/biking.</t>
  </si>
  <si>
    <t>Construction of buffered new traffic signal, medians, sidewalks, crosswalks, streetlights, ADA curb ramps, curb and gutters, Class II bike lane, and flashing beacons at bus stops.</t>
  </si>
  <si>
    <t>5441(082)</t>
  </si>
  <si>
    <t>Construction of ADA compliant directional ramps at 27 proposed intersections for a total of 66 ramps. Sidewalk panels and bottom landing areas will be constructed where applicable</t>
  </si>
  <si>
    <t>3616</t>
  </si>
  <si>
    <t>Bicycle and pedestrian improvements.
Bicycle and pedestrian improvements to provide added safety and accessibility.</t>
  </si>
  <si>
    <t>5205(033)</t>
  </si>
  <si>
    <t xml:space="preserve">Extends the PE Trail, a regional multi-use trail, with a Class I multi-use trail along a rail-to-trail corridor through the City of Rialto. </t>
  </si>
  <si>
    <t>1295</t>
  </si>
  <si>
    <t>ROW and construction of buffered bike lanes, ADA-compliant sidewalks, curbs and gutters; 13 ramps; lighting; landscaping; one traffic signal; and signing and striping.</t>
  </si>
  <si>
    <t>5953(805)</t>
  </si>
  <si>
    <t>6177</t>
  </si>
  <si>
    <t>Countywide Safe Routes to School Plan for Unincorporated Los Angeles County communities</t>
  </si>
  <si>
    <t>5203(056)</t>
  </si>
  <si>
    <t>1522</t>
  </si>
  <si>
    <t>Construction of 1/4 mile of Class I bikeway, installation of 1 high-visibility crosswalk, installation of a new pedestrian/bike HAWK beacon.</t>
  </si>
  <si>
    <t>5310(045)</t>
  </si>
  <si>
    <t>Construction funding to install Class IV and Class II bikeways, continental crosswalks, enhanced pavement markings, traffic calming features, and upgraded bus stop amenities.</t>
  </si>
  <si>
    <t>6155</t>
  </si>
  <si>
    <t xml:space="preserve"> Curb ramps, crossing improvements, sidewalks, wayfinding, speed-calming, and other active transportation improvements for pedestrians.</t>
  </si>
  <si>
    <t>1537</t>
  </si>
  <si>
    <t>Improve  safety through the installation of traffic control devices, sidewalks, curb ramps, and curb extensions at various intersections on Main St, 12th St, and Community Center.</t>
  </si>
  <si>
    <t>1521</t>
  </si>
  <si>
    <t>Construct multi-use path for pedestrians and bicycles, high visibility crosswalks and mid-block crossings, lighting, trees, bulb-outs, striping, signing, and roundabout.
Construct 12-ft wide multi-use path for pedestrians and bicycles, high visibility crosswalks and mid-block crossings, lighting, trees, bulb-outs, striping, signing, and roundabout.</t>
  </si>
  <si>
    <t>6158</t>
  </si>
  <si>
    <t>Install Class IV, III, and II bike lanes, bike racks, striping, high visibility crosswalks, upgraded ADA curb ramps, 168 trees removed, and adjusting timing to 10 traffic signals.</t>
  </si>
  <si>
    <t>2618</t>
  </si>
  <si>
    <t>Install sidewalk, curb, gutter, curb ramps, improve crosswalks, and install Class II bicycle lane on the north side of Valley Boulevard and on Mill Street.</t>
  </si>
  <si>
    <t>5953(801)</t>
  </si>
  <si>
    <t>6170</t>
  </si>
  <si>
    <t>Construction of pedestrian improvements including new ADA curb ramps, curb ramp upgrades, high visibility crosswalk upgrades, new sidewalk with shade trees and curb extensions.</t>
  </si>
  <si>
    <t>5953(799)</t>
  </si>
  <si>
    <t>6157</t>
  </si>
  <si>
    <t>Implement roadway reconfigurations and bikeways, ADA improvements, curb extensions, high visibility crosswalks, leading pedestrian intervals, and protected left-turn phasing.</t>
  </si>
  <si>
    <t>Construct 0.94 miles of new sidepath with sidewalk in two segments closing gaps between existing Class 1 facilities through Western Riverside. Includes intersection improvements.</t>
  </si>
  <si>
    <t>1534</t>
  </si>
  <si>
    <t>San Diego CicloSDias Pilot is a NON-Infrastructure project located throughout the City with a focus on Communities of Concern.</t>
  </si>
  <si>
    <t xml:space="preserve">San Jose Creek Multi-Use Bikeway includes infrastructure improvements and non-infrastructure activities to improve the safety and
convenience for people biking/walking in Pomona. </t>
  </si>
  <si>
    <t>1303</t>
  </si>
  <si>
    <t>Infill sidewalk gaps; install curb and gutter; Signage and striping; New ADA ramps; Install high visibility crosswalks; ADA compliant driveway approaches; Class III Bikeway.</t>
  </si>
  <si>
    <t>1321</t>
  </si>
  <si>
    <t>Active Trans./Ped. Safety improvements at uncontrolled ped. crosswalks throughout Anaheim, including installing RRFBs, ADA-compliant curb ramps, lighting, and other improvements.</t>
  </si>
  <si>
    <t>6071(190)</t>
  </si>
  <si>
    <t>Non-Infrastructure Next STEP (Safe Travels Education Program) provides education and encouragement activities as well as infrastructure recommendations for safer travel to schools.</t>
  </si>
  <si>
    <t>8069</t>
  </si>
  <si>
    <t>Upgrade Pedestrian Crossing: Install ADA curb ramps, raised median, repaint crosswalks, markings, stripes, install 4 solar LED flashing stop signs and 2 solar speed feedback signs</t>
  </si>
  <si>
    <t xml:space="preserve">Upgrade Crosswalks at Five Points intersection incl. in-pavement lighting, construct a 9,000 sqft pedestrian plaza with removable bollards, and construct 1.5 miles of sidewalk </t>
  </si>
  <si>
    <t>1528</t>
  </si>
  <si>
    <t>3,000 feet of separated bikeway (Class I and IV), curb extensions, a new traffic signal with bike signals, continental crosswalks, curb ramps, and 400 feet of new sidewalk.</t>
  </si>
  <si>
    <t>1304</t>
  </si>
  <si>
    <t>Installation of high visibility ladder-style crosswalks, ADA-compliant driveway, sidewalk, Rapid Rectangular Flashing Beacons (RRFB) and speed feedback signage in Bloomington area.</t>
  </si>
  <si>
    <t>6187</t>
  </si>
  <si>
    <t>Pedestrian improvements on North Lake Avenue with ADA-compliant curb ramps, expanded sidewalks, improved crosswalks, narrowed travel lanes, and improved signals and lighting.</t>
  </si>
  <si>
    <t>6175</t>
  </si>
  <si>
    <t>Development of a Campuswide Active Transportation Plan that proposes a network of pedestrian and bicycle facilities, improves wayfinding and amenities, and links to the community.</t>
  </si>
  <si>
    <t>1306</t>
  </si>
  <si>
    <t>Develop a Safe Routes to School Plan to create strategic, prioritized recommendations for safer walking and biking infrastructure around the 21 identified schools.</t>
  </si>
  <si>
    <t>3610</t>
  </si>
  <si>
    <t xml:space="preserve">Recommend sidewalk improvements based on community/stakeholder outreach and analysis of existing conditions on over 325 miles of roadway in unincorporated San Joaquin County. </t>
  </si>
  <si>
    <t>5953(800)</t>
  </si>
  <si>
    <t>6159</t>
  </si>
  <si>
    <t>Construct curb extensions, upgraded curb ramps, a leading pedestrian interval, street trees, new and upgraded crosswalks, and a road diet and Class IV bikeway</t>
  </si>
  <si>
    <t>8083</t>
  </si>
  <si>
    <t>Construct curb &amp; gutter, sidewalk, ADA curb ramps, drive approaches, pedestrian related drainage improvements, and pedestrian roadway crossing improvements with RRFB system.</t>
  </si>
  <si>
    <t>5287(065)</t>
  </si>
  <si>
    <t>8067</t>
  </si>
  <si>
    <t xml:space="preserve">Install Class I and Class II bicycle trails, ADA curb ramps and drive approaches, and related pedestrian and landscape improvements to provide safety and improve air quality.  </t>
  </si>
  <si>
    <t>8077</t>
  </si>
  <si>
    <t>The project will construct sidewalks, pedestrian crossings, and paths to provide safe continuity and connectivity for pedestrians accessing Fremont Elementary, Marshall
Elementary, and Fowler High School.
Fremont Elementary/Marshall Elementary/Fowler High School Pedestrian Improvements</t>
  </si>
  <si>
    <t>6188</t>
  </si>
  <si>
    <t>Install Class I bikeway, pedestrian path and lighting, fencing, landscaping, flashing beacons, decomposed granite, ADA curb ramps, and street furniture.</t>
  </si>
  <si>
    <t>8080</t>
  </si>
  <si>
    <t>Construct 7,880 feet of sidewalk, curb, and gutter; spot repair 12 sections of tree-damaged sidewalk</t>
  </si>
  <si>
    <t>6161</t>
  </si>
  <si>
    <t xml:space="preserve">Enhance seven corridors within the City of Glendale keeping in line with its City-Wide Pedestrian Master Plan.  </t>
  </si>
  <si>
    <t>5326(025)</t>
  </si>
  <si>
    <t>Installation and or/enhancement of sidewalks, bike lanes/routes, crosswalks, ADA curbs, signage, and traffic control signage impacting three adjacent schools in the City.</t>
  </si>
  <si>
    <t>6178</t>
  </si>
  <si>
    <t>Five Community Pedestrian Plans for high-collision disadvantaged communities in LA County using participatory planning to identify barriers to walking and propose solutions.</t>
  </si>
  <si>
    <t>6183</t>
  </si>
  <si>
    <t>Install sidewalks, curbs, gutters, curb extensions, RRFBs, and intersection improvements, for SRTS and a disadvantaged community.</t>
  </si>
  <si>
    <t>1536</t>
  </si>
  <si>
    <t>Remove/replace sidewalk along Bonita Place between South
Brown Avenue and Southeast Avenue in City of Calipatria.
Install new sidewalk and associated improvements on Bonita Place between South East Avenue. The project also includes the removal and replacement of existing sidewalk.</t>
  </si>
  <si>
    <t>6185</t>
  </si>
  <si>
    <t>Plan for the development of bicycle facilities and programs as a viable alternative to automobile use, maintain bicycle safety, maximize Opportunities for bicycle use</t>
  </si>
  <si>
    <t>8085</t>
  </si>
  <si>
    <t>Reconstruction of a 6.1-mile Class 1 multi-use trail, from Camp Drive to Giddings Street along the Goshen Avenue alignment.  The project will extend and widen the existing trail.</t>
  </si>
  <si>
    <t>3611</t>
  </si>
  <si>
    <t>Install various measures, including 26,050 LF of bike lanes, 12,500 SF of sidewalk repairs, 130 ramps, and 66 crosswalks, to improve safety and aesthetics of the Project Area.</t>
  </si>
  <si>
    <t>3617</t>
  </si>
  <si>
    <t>Improve pedestrian safety by filling in sidewalk gaps, improving mobility and accessibility to support students and residents traveling in the community.</t>
  </si>
  <si>
    <t xml:space="preserve">5060(408)
</t>
  </si>
  <si>
    <t>Install High Intensity Activated Crosswalk (HAWK) beacons and pedestrian improvements.</t>
  </si>
  <si>
    <t>Conversion of the "Five Corners" intersections to two mini roundabouts, filling sidewalk gaps along Tremont and Avalon Canyon Road and six pedestrian crossings.</t>
  </si>
  <si>
    <t>6172</t>
  </si>
  <si>
    <t>Improve bicycle and pedestrian infrastructure and safety with Type 2 bike lane, bike racks, crosswalk improvements, APS push buttons, countdown pedestrian signals, and curb ramps.</t>
  </si>
  <si>
    <t>6143</t>
  </si>
  <si>
    <t>Construction of an ADA compatible Class I grade separated multi-use bicycle and pedestrian overcrossing of the Missouri Flat Road Corridor</t>
  </si>
  <si>
    <t>8070</t>
  </si>
  <si>
    <t>Construct curb cuts, ADA ramps, high-visibility crosswalks, advanced stop and turn line markings, and pedestrian friendly streetscaping.</t>
  </si>
  <si>
    <t>1298</t>
  </si>
  <si>
    <t>Safe Routes for All, Moreno Valley: Pre-K through high school students, park users and seniors will participate in ped/bike safety skill trainings, and encouragement activities.</t>
  </si>
  <si>
    <t>6156</t>
  </si>
  <si>
    <t>Install RR grade crossing safety upgrades: pedestrian swing gates, pedestrian alerts, right-of-way fencing, curb ramps, signage, Class 2 Bike Lanes on Hamilton &amp; Park, 7 crosswalks</t>
  </si>
  <si>
    <t>8082</t>
  </si>
  <si>
    <t>Construct ADA compliant ramps, curb, gutter, sidewalks, crosswalks, streetlights; a class IV buffered bike lane with vertical elements and signage along Sequoia Avenue</t>
  </si>
  <si>
    <t>5402</t>
  </si>
  <si>
    <t>Construct Class I Bikeway across State Route 99 and adjacent class I trail gap closure at Laguna Creek in Elk Grove, CA.</t>
  </si>
  <si>
    <t>PAED to construction (combination infrastructure/non-infrastructure) funding for the safety education program component &amp; construction of sidewalk, crosswalk &amp; curb ramps.</t>
  </si>
  <si>
    <t>5004(222)</t>
  </si>
  <si>
    <t>1535</t>
  </si>
  <si>
    <t>Evaluation of barriers in the PROW for people with disabilities, including curb ramps, audible pedestrian signals, pedestrian bus pads, broken or missing sidewalks.</t>
  </si>
  <si>
    <t>8066</t>
  </si>
  <si>
    <t>A Safe Routes to School project to install RRFBs, thermoplastic markings, signs and ADA ramps at existing uncontrolled multi-lane crosswalks to benefit 7 adjacent schools.</t>
  </si>
  <si>
    <t>6162</t>
  </si>
  <si>
    <t>Citywide pedestrian safety improvements at signalized intersections and uncontrolled crossings near schools and major destinations.</t>
  </si>
  <si>
    <t>5351(046)</t>
  </si>
  <si>
    <t>6176</t>
  </si>
  <si>
    <t>Develop a planning document proposing bicycle and pedestrian infrastructure, safety projects, and education and encouragement programs throughout the City of Pico Rivera.</t>
  </si>
  <si>
    <t>6166</t>
  </si>
  <si>
    <t xml:space="preserve">Construct a Green Complete Street with cycle tracks and reconstructed sidewalk in the Town Center to improve safety, increase active trips, and implement the community's vision </t>
  </si>
  <si>
    <t>6190</t>
  </si>
  <si>
    <t>Install 1.5 miles of bicycle lanes, 2 miles of sharrows, 0.3 miles of sidewalk and street lighting,  center median islands, curb ramps, and a rest area near the LA River Bike Path.</t>
  </si>
  <si>
    <t>1320</t>
  </si>
  <si>
    <t>Construct underpass retaining walls to provide bicycle lanes and sidewalks, reconfigure lanes, install signalized crossing, and pedestrian and bicycle safety improvements</t>
  </si>
  <si>
    <t>6189</t>
  </si>
  <si>
    <t>Construction of bike lanes, pedestrian gap closures, ADA upgrades, striping, and other traffic calming improvements on routes to three schools.</t>
  </si>
  <si>
    <t>6191</t>
  </si>
  <si>
    <t>Install capital safety improvements on Tweedy Boulevard to improve non-motorized user safety and promote walking and biking and the use of local transit.</t>
  </si>
  <si>
    <t>6160</t>
  </si>
  <si>
    <t>Creates 5.9 miles of low-stress streets with pedestrian/bicycle improvements in the City’s “heart” connecting DAC students/residents with schools, transit and local destinations.</t>
  </si>
  <si>
    <t>8065</t>
  </si>
  <si>
    <t>Resurfacing &amp; safety improvements on portions of Kern River Bike Path. Construct new multiuse path from China Grade Lp to Camino Grande. Crossing improvements at Alfred Harrell Hwy</t>
  </si>
  <si>
    <t>6193</t>
  </si>
  <si>
    <t>Construction funding for Class IV bikelanes,  Rec. Rapid Flashing Beacons, bicycle signal phasing, fencing, new crosswalk, curb ramps, lighting, pavement markings and signage</t>
  </si>
  <si>
    <t>6169</t>
  </si>
  <si>
    <t>Installation of sidewalks between Gaviota Avenue and Cherry Avenue, Class 2 Bike Lane between Walnut Avenue and Dawson Avenue, and related roadway amenities/improvements.</t>
  </si>
  <si>
    <t>On North and South Reservation Road between Cow Mountain Road and Million Dollar Bridge; construct 2 new Class 1 bridges and reconfigure roads to complete streets</t>
  </si>
  <si>
    <t>8074</t>
  </si>
  <si>
    <t>Construct Class IV bikeways, curb ramps, bulb-outs, sidewalk and crosswalk improvements, landscaping, and shade trees along Parlier Ave, Madsen Ave, and Tuolumne Street.</t>
  </si>
  <si>
    <t>6164</t>
  </si>
  <si>
    <t>Construct Class II bike lane segments; install crosswalks, sidewalks, ADA ramps, and landscaping to improve pedestrian and bicyclist safety.</t>
  </si>
  <si>
    <t>5369(017)</t>
  </si>
  <si>
    <t>6171</t>
  </si>
  <si>
    <t xml:space="preserve">7,110 feet of widened sidewalk along N-S city jurisdiction of Salt Lake Avenue. Installation of pedestrian lighting, signage, curb extension, and ADA compliant wheelchair ramps. </t>
  </si>
  <si>
    <t>1538</t>
  </si>
  <si>
    <t>Construct pedestrian improvements for the Calexico Intermodal Transportation Center (ITC) including bulb-out curb ramps and reconstruction of sidewalk and curb ramps.</t>
  </si>
  <si>
    <t>6186</t>
  </si>
  <si>
    <t>Construct 1.8 miles of improved and standard Class I multi-use trail, completing fifth phase of master-planned trail system</t>
  </si>
  <si>
    <t>6184</t>
  </si>
  <si>
    <t>Creation of an Active Transportation Needs Assessment outlining deficiencies, infrastructural improvements, facilities, or safety programs related to the availability and use of AT</t>
  </si>
  <si>
    <t>5411</t>
  </si>
  <si>
    <t>Install a 12' wide multi-use path, curb ramps, sidewalk connections, curb extensions, curb &amp; gutter, raised medians, pavement markings, signage, striping, and asphalt overlay.</t>
  </si>
  <si>
    <t>5006(951)</t>
  </si>
  <si>
    <t>6154</t>
  </si>
  <si>
    <t>5 mi. of bike and pedestrian improvements to increase safety and improve connectivity to network &amp; key destinations for DAC residents in historic but under-resourced Boyle Heights</t>
  </si>
  <si>
    <t>The project constructs 1.6 miles of Class 1 trail along Linda Creek in Roseville from Rocky Ridge Drive to Old Auburn Road and installs Class 2 bike lanes on North Cirby Way.</t>
  </si>
  <si>
    <t>1300</t>
  </si>
  <si>
    <t xml:space="preserve">The Adelanto SRTS project  includes infrastructure improvements, complemented by non-infrastructure activities to improve the safety and convenience for students walking/biking.
</t>
  </si>
  <si>
    <t>6174</t>
  </si>
  <si>
    <t xml:space="preserve">The Randolph Street Bike and Facilities Project will a create new class III shared bike path, and pedestrian path with beautification and traffic safety enhancements. </t>
  </si>
  <si>
    <t>6179</t>
  </si>
  <si>
    <t>Carson's Master Bicycle Plan will serve as an informative guide when developing a framework that improves the city's physical bicycle system and reduces transportation inequities.</t>
  </si>
  <si>
    <t>3612</t>
  </si>
  <si>
    <t>Install a road diet with buffered bike lanes, narrow existing travel lanes to accomodate buffered bike lanes, construct enhanced crosswalks using RRFB's and ped refuge islands.</t>
  </si>
  <si>
    <t>6173</t>
  </si>
  <si>
    <t>The Project includes the PA&amp;ED, PS&amp;E, R/W, and Construction phases of several improvements in seven cities across the San Gabriel Valley.</t>
  </si>
  <si>
    <t>5220(011)</t>
  </si>
  <si>
    <t>1299</t>
  </si>
  <si>
    <t>Sidewalk gap connection project for school and senior safety. Funding request includes pre-construction and construction funds for curb, gutter, sidewalk, and curb ramps.</t>
  </si>
  <si>
    <t>6066(216)</t>
  </si>
  <si>
    <t>1533</t>
  </si>
  <si>
    <t xml:space="preserve">Install advanced preemption systems, ADA compliant sidewalks, wider medians, pavement markings, chain link fence, and traffic signal modification. </t>
  </si>
  <si>
    <t>3615</t>
  </si>
  <si>
    <t>Construct curb, gutter, and sidewalk infill with pavement widening and curb ramp replacement</t>
  </si>
  <si>
    <t>Construct new bulb-outs, new ADA curb ramps; construct enhanced safety crosswalk features at various locations along Parlier Avenue, Third Street, Fig Avenue, and H Street.</t>
  </si>
  <si>
    <t>5096(046)</t>
  </si>
  <si>
    <t>8078</t>
  </si>
  <si>
    <t>Construct approx. 0.6 miles of Class I bicycle and pedestrian parkway with lighting, landscaping, and shade trees. Construct high-visibility crosswalk with bulb-outs.</t>
  </si>
  <si>
    <t>5422</t>
  </si>
  <si>
    <t>Construct a 0.5 mile Class I multi-use trail following the Arcade Creek alignment between Sayonara Drive and Mariposa Avenue.</t>
  </si>
  <si>
    <t>1819</t>
  </si>
  <si>
    <t xml:space="preserve">Construct a paved Class I multi-use trail, including decomposed granite shoulder, plus two bridges and roadway crossing evaluation. </t>
  </si>
  <si>
    <t>5002(236)</t>
  </si>
  <si>
    <t>1820</t>
  </si>
  <si>
    <t>This project will extend the separated bikeway network to improve connections between neighborhoods and downtown to encourage more and safer bicycle trips.</t>
  </si>
  <si>
    <t>5448</t>
  </si>
  <si>
    <t>Add vertical delineators to West Capitol Ave buffered bike lanes, add 1.1 miles of bike lanes to Westacre Rd and 15th St, improve 9 intersections, improve Westacre Rd underpass.</t>
  </si>
  <si>
    <t>5449</t>
  </si>
  <si>
    <t>Project will install bike lanes, intersection enhancements, and new sidewalks on 5th Street and C Street and an ADA ramp connection from 5th Street/A Street to Riverwalk Trail.</t>
  </si>
  <si>
    <t>5066(060)</t>
  </si>
  <si>
    <t>1526</t>
  </si>
  <si>
    <t>Construct bicycle facilities, improve intersections and rail crossings.
The construction of a Class 1 and 4 bicycle facilities, improved signalized and unsignalized intersections, improve rail crossings, coastal sage mitigation, and add safety lighting</t>
  </si>
  <si>
    <t>1527</t>
  </si>
  <si>
    <t>Bicycle/Pedestrian improvements, replacing two mixed-flow travel lanes with separated Class IV bikeways, shared use pathways, Class II bike lanes, new sidewalks, curbs, and gutters</t>
  </si>
  <si>
    <t>1532</t>
  </si>
  <si>
    <t xml:space="preserve">ROW and construction funding to construct the elevated bikeway, bikeway and buffers, paving markings and signing, curb, gutter, sidewalk, curb ramps, drainage improvement. </t>
  </si>
  <si>
    <t>1524</t>
  </si>
  <si>
    <t>Connect Main Street is an active transportation corridor project including class 1 multi-use paths, DG pedestrian trails, and bike boulevard treatments.</t>
  </si>
  <si>
    <t>6180Q</t>
  </si>
  <si>
    <t>The project entails implementing quick-build traffic safety solutions including Leading Pedestrian Intervals (LPI’s), paint and post curb extensions, and high visibility crosswalks at 16 intersections along Hawthorne Bl, Inglewood Av, Lennox Bl, and 111th St in the unincorporated Los Angeles County community of Lennox.</t>
  </si>
  <si>
    <t>6181Q</t>
  </si>
  <si>
    <t>The Project is a barrier protected, shared use path with a clear width of eight feet with  flexible delineators within a three-foot wide striped buffer area. Bicycle traffic along the path will be signed.</t>
  </si>
  <si>
    <t>3609</t>
  </si>
  <si>
    <t xml:space="preserve">
East Channel Street Streetscape. Install various measures including crosswalks, bike lanes, bulb-outs, sidewalks, and lighting to improve the project area’s safety and aesthetics.
Install various measures including crosswalks, bike lanes, bulb-outs, sidewalks, and lighting to improve the project area’s safety and aesthetics.</t>
  </si>
  <si>
    <t>3613</t>
  </si>
  <si>
    <t>Increase active modes of transportation by improving connectivity and accessibility with safe dedicated routes to high destinations areas in the community.</t>
  </si>
  <si>
    <t>3614</t>
  </si>
  <si>
    <t>Install ADA compliant side path, class II and III bicycle facilities, two raised crosswalks, six high-visibility crosswalks.</t>
  </si>
  <si>
    <t>6141</t>
  </si>
  <si>
    <t>Construct pedestrian safety and connectivity improvements along Apache Ave.</t>
  </si>
  <si>
    <t>10-Calaveras County-1</t>
  </si>
  <si>
    <t>1-Eureka, City of-1</t>
  </si>
  <si>
    <t>APPLICANT ID</t>
  </si>
  <si>
    <t>10-Tuolumne County-1</t>
  </si>
  <si>
    <t>3-Nevada County Transportation Commission-2</t>
  </si>
  <si>
    <t>3-Paradise, Town of-4</t>
  </si>
  <si>
    <t>4-Santa Clara Valley Transportation Authority-1</t>
  </si>
  <si>
    <t>5-Monterey County-2</t>
  </si>
  <si>
    <t>5-Monterey County-3</t>
  </si>
  <si>
    <t>5-Salinas, City of-1</t>
  </si>
  <si>
    <t>8-Coachella Valley Association of Governments-1</t>
  </si>
  <si>
    <t>3-Sacramento County-2</t>
  </si>
  <si>
    <t>6-Fresno County-2</t>
  </si>
  <si>
    <t>6-Fresno County-3</t>
  </si>
  <si>
    <t>12-Santa Ana, City of-5</t>
  </si>
  <si>
    <t>12-Santa Ana, City of-15</t>
  </si>
  <si>
    <t>12-Santa Ana, City of-12</t>
  </si>
  <si>
    <t>12-Santa Ana, City of-16</t>
  </si>
  <si>
    <t>12-Anaheim, City of-1</t>
  </si>
  <si>
    <t>11-El Cajon, City of-1</t>
  </si>
  <si>
    <t>12-Santa Ana, City of-1</t>
  </si>
  <si>
    <t>12-Santa Ana, City of-20</t>
  </si>
  <si>
    <t>8-Desert Hot Springs, City of-1</t>
  </si>
  <si>
    <t>6-Coalinga, City of-1</t>
  </si>
  <si>
    <t>8-Yucaipa, City of-1</t>
  </si>
  <si>
    <t>8-Rialto, City of-1</t>
  </si>
  <si>
    <t>12-Buena Park, City of-1</t>
  </si>
  <si>
    <t>11-Chula Vista, City of-1</t>
  </si>
  <si>
    <t>9-Tehachapi, City of-1</t>
  </si>
  <si>
    <t>12-Anaheim, City of-2</t>
  </si>
  <si>
    <t>6-Visalia, City of-1</t>
  </si>
  <si>
    <t>10-Stockton, City of-4</t>
  </si>
  <si>
    <t>10-Ceres, City of-1</t>
  </si>
  <si>
    <t>6-Woodlake, City of-1</t>
  </si>
  <si>
    <t>3-Elk Grove, City of-1</t>
  </si>
  <si>
    <t>12-Fullerton, City of-1</t>
  </si>
  <si>
    <t>6-Tulare County Association of Governments-1</t>
  </si>
  <si>
    <t>3-Folsom, City of-1</t>
  </si>
  <si>
    <t>3-Roseville, City of-1</t>
  </si>
  <si>
    <t>10-Tracy, City of-1</t>
  </si>
  <si>
    <t>3-Citrus Heights, City of-3</t>
  </si>
  <si>
    <t>3-Sacramento, City of-3</t>
  </si>
  <si>
    <t>3-West Sacramento, City of-2</t>
  </si>
  <si>
    <t>3-West Sacramento, City of-3</t>
  </si>
  <si>
    <t>11-National City, City of-5</t>
  </si>
  <si>
    <t>11-National City, City of-6</t>
  </si>
  <si>
    <t>10-Ceres, City of-2</t>
  </si>
  <si>
    <t>6-Fresno County-5</t>
  </si>
  <si>
    <t>6-Kern County-1</t>
  </si>
  <si>
    <t>11-San Diego Association of Governments-3</t>
  </si>
  <si>
    <t>11-San Diego Association of Governments-6</t>
  </si>
  <si>
    <t>11-San Diego Association of Governments-4</t>
  </si>
  <si>
    <t>11-San Diego Association of Governments-5</t>
  </si>
  <si>
    <t>11-San Diego Association of Governments-7</t>
  </si>
  <si>
    <t>11-San Diego Association of Governments-1</t>
  </si>
  <si>
    <t>11-San Diego Association of Governments-2</t>
  </si>
  <si>
    <t>12-Orange County Transportation Authority-1</t>
  </si>
  <si>
    <t>2629A/B</t>
  </si>
  <si>
    <t>2632A/B</t>
  </si>
  <si>
    <t>6126A/B</t>
  </si>
  <si>
    <t>6128A/B</t>
  </si>
  <si>
    <t>1817A/B</t>
  </si>
  <si>
    <t>6131A/B</t>
  </si>
  <si>
    <t>5916A/B</t>
  </si>
  <si>
    <t>2359A/B</t>
  </si>
  <si>
    <t>3123A/B</t>
  </si>
  <si>
    <t>3111A/B</t>
  </si>
  <si>
    <t>3131A/B</t>
  </si>
  <si>
    <t>3112A/B</t>
  </si>
  <si>
    <t>3114A/B</t>
  </si>
  <si>
    <t>3126A/B</t>
  </si>
  <si>
    <t>3122A/B</t>
  </si>
  <si>
    <t>3133A/B</t>
  </si>
  <si>
    <t>3127A/B</t>
  </si>
  <si>
    <t>3125A/B</t>
  </si>
  <si>
    <t>3120A/B</t>
  </si>
  <si>
    <t>3113A/B</t>
  </si>
  <si>
    <t>3115A/B</t>
  </si>
  <si>
    <t>2835A/B</t>
  </si>
  <si>
    <t>3130A/B</t>
  </si>
  <si>
    <t>3116A/B</t>
  </si>
  <si>
    <t>8024A/B</t>
  </si>
  <si>
    <t>6052A/B</t>
  </si>
  <si>
    <t>1818A/B</t>
  </si>
  <si>
    <t>1297A/B</t>
  </si>
  <si>
    <t>6167A/B</t>
  </si>
  <si>
    <t>1305A/B</t>
  </si>
  <si>
    <t>8071A/B</t>
  </si>
  <si>
    <t>6165A/B</t>
  </si>
  <si>
    <t>6192A/B</t>
  </si>
  <si>
    <t>8084A/B</t>
  </si>
  <si>
    <t>6142A/B</t>
  </si>
  <si>
    <t>8075A/B</t>
  </si>
  <si>
    <t>Total 
Project Cost
($1,000s)</t>
  </si>
  <si>
    <t>Total
ATP Fund Request
($1,000)</t>
  </si>
  <si>
    <t>1290</t>
  </si>
  <si>
    <t>Rialto, City of</t>
  </si>
  <si>
    <t>3-Grass Valley, City of-1</t>
  </si>
  <si>
    <t>6-Madera, City of-1</t>
  </si>
  <si>
    <t>6-Visalia, City of-4</t>
  </si>
  <si>
    <t>7-Inglewood, City of-1</t>
  </si>
  <si>
    <t>City of Grass Valley</t>
  </si>
  <si>
    <t>City of Salinas</t>
  </si>
  <si>
    <t>City of Madera</t>
  </si>
  <si>
    <t>City of Visalia</t>
  </si>
  <si>
    <t>San Gabriel Valley Council of Governments (SGVCOG)</t>
  </si>
  <si>
    <t>City of Inglewood</t>
  </si>
  <si>
    <t>Los Angeles County Public Works</t>
  </si>
  <si>
    <t>Stanislaus Council of Governments</t>
  </si>
  <si>
    <t>Wolf Creek Community and Connectivity Project</t>
  </si>
  <si>
    <t>John Street/Williams Road Safe Routes to Schools Project and Programming</t>
  </si>
  <si>
    <t>Madera Citywide Safe Routes to School</t>
  </si>
  <si>
    <t>Highland Community Connectivity Project</t>
  </si>
  <si>
    <t>Beyond Bike Lanes - Elevating Santa Fe Street</t>
  </si>
  <si>
    <t>Safe Paths Pomona: At-Grade Pedestrian and Bike Safety</t>
  </si>
  <si>
    <t>Westchester/Veterans Station Multimodal Connection Project</t>
  </si>
  <si>
    <t>West Rancho Dominguez Walks: Providing Safer Access to Schools/Parks</t>
  </si>
  <si>
    <t>Church Street Mobility Enhancement Project</t>
  </si>
  <si>
    <t>PA&amp;ED, R/W, PS&amp;E, CON funding for 9,170 feet of shared use paths, a foot bridge, curb ramps, crosswalks, intersection improvements, and other site amenities and safety enhancements</t>
  </si>
  <si>
    <t>Construct 1 mile Class II, 0.2 mile one-way Class IV; 1 mile Class I bike lane with landscaping; Install RRFBs, curb bulbouts, high-visibility crosswalks, and ADA-compliant curb ramps.</t>
  </si>
  <si>
    <t>Design and Construction of Class II bike lanes,  sidewalk, crosswalk and curb ramp improvements, RRFBs and PHBs, and curb extensions.</t>
  </si>
  <si>
    <t>The Highland Community Connectivity Project is an improvement project within the Highland Elementary attendance boundary in north Visalia consisting of multi modal improvements.</t>
  </si>
  <si>
    <t>Santa Fe Cycle Track between Tulare Ave and Houston Ave, construction of new sidewalk walk, landscaping, lighting and signalized intersection modifications.</t>
  </si>
  <si>
    <t>Construct RR crossing safety gates, new Class II &amp; III bike lanes, shorten crossing distances with roundabout and bulb-out intersection improvements, improved sidewalks &amp; ramps.</t>
  </si>
  <si>
    <t>Construct curb ramps, high-visibility crosswalks, a traffic signal, and separated bike and pedestrian bikeway/sidewalk. Improve existing sidewalk surfaces and curb ramps.</t>
  </si>
  <si>
    <t>Project seeks full funding for all aspects of the project including PAED, PS&amp;E, R/W and Construction. Project seeks to implement traffic safety enhancements in 17 locations.</t>
  </si>
  <si>
    <t>Design, acquire R/W and construct new/ replacement sidewalks, curb extensions, high visibility crosswalks, neckdowns, rapid flashing beacons, flashing stop signs, and street lights.</t>
  </si>
  <si>
    <t>Contact the District Local Assistance Engineer for funding details (per phase, etc.). Projects with at least $1 of federal ATP funds on any phase is listed as "Federal".</t>
  </si>
  <si>
    <t>1-Mendocino County-1</t>
  </si>
  <si>
    <t>9-Inyo County-1</t>
  </si>
  <si>
    <t>9-Big Pine Paiute Tribe of the Owens Valley-1</t>
  </si>
  <si>
    <t>6-Visalia, City of-3</t>
  </si>
  <si>
    <t>Inyo</t>
  </si>
  <si>
    <t>Mendocino County</t>
  </si>
  <si>
    <t>Inyo County</t>
  </si>
  <si>
    <t>Big Pine Paiute Tribe of the Owens Valley</t>
  </si>
  <si>
    <t>Covelo/Round Valley Safe Routes to School</t>
  </si>
  <si>
    <t>Goshen Visalia Corridor Connection Project</t>
  </si>
  <si>
    <t>Connecting Tecopa: Bicycle and Pedestrian Safety Corridor</t>
  </si>
  <si>
    <t>Big Pine Paiute Tribal Active Transportation Plan</t>
  </si>
  <si>
    <t>Installation of sidewalks, curbs, gutters, crosswalks, bike lanes, and of other infrastructure methods to improve pedestrian and bicyclist safety along various school routes.</t>
  </si>
  <si>
    <t xml:space="preserve">The GVCC project will construct multi-modal improvements within the Goshen Community, reconstruct, widen and extend 5.6 miles of multi-use
trail from Mooney Blvd to Camp Drive. </t>
  </si>
  <si>
    <t>PA&amp;ED, PS&amp;E, R/W and CON. Construct Class I path, Class II bike lanes, sidewalks, crosswalks, pedestrian refuges, traffic calming. Install gateway monuments. Realign road segment.</t>
  </si>
  <si>
    <t>To create a comprehensive active transportation plan for the Big Pine Paiute Tribe of the Owens Valley.</t>
  </si>
  <si>
    <t>10-Stanislaus Council of Governments-1</t>
  </si>
  <si>
    <t>6- Fresno County -1</t>
  </si>
  <si>
    <t>6-Coalinga, City of -1</t>
  </si>
  <si>
    <t>4-Contra Costa County-3</t>
  </si>
  <si>
    <t>4-Solano County-1</t>
  </si>
  <si>
    <t>4-Alameda, City of-1</t>
  </si>
  <si>
    <t>3-Yolo County-1</t>
  </si>
  <si>
    <t>11-National City, City of-1</t>
  </si>
  <si>
    <t>11-La Mesa, City of-2</t>
  </si>
  <si>
    <t>11-Imperial County Office of Education-1</t>
  </si>
  <si>
    <t>12-Santa Ana, City of-3</t>
  </si>
  <si>
    <t>12-Orange, City of-1</t>
  </si>
  <si>
    <t>8-Coachella, City of-1</t>
  </si>
  <si>
    <t>7-Ventura, City of -1</t>
  </si>
  <si>
    <t>10-Stockton-01</t>
  </si>
  <si>
    <t>10-Waterford, City of-1</t>
  </si>
  <si>
    <t>10-Waterford, City of-3</t>
  </si>
  <si>
    <t>Easton Sidewalk Project</t>
  </si>
  <si>
    <t>Coalinga Bike and Pedestrian Perimeter Network Gap Closures and Crossings</t>
  </si>
  <si>
    <t>Verde K-8 Safe Routes to School</t>
  </si>
  <si>
    <t>Downtown San Rafael North-South Greenway Gap Closure</t>
  </si>
  <si>
    <t>Benicia Road Complete Streets Phase 2</t>
  </si>
  <si>
    <t>Southwest Berkeley Bicycle Boulevards</t>
  </si>
  <si>
    <t>Willie Stargell Avenue Safety Improvements</t>
  </si>
  <si>
    <t>Northgate Boulevard Complete Streets</t>
  </si>
  <si>
    <t>Sidewalks and Transportation Equity Program Implementation (Phase 1)</t>
  </si>
  <si>
    <t>Whitney Avenue Road Diet and Multimodal Improvements</t>
  </si>
  <si>
    <t>Whitney Avenue Non-Infrastructure Program</t>
  </si>
  <si>
    <t>Yolo County - State Route 128 and Interstate 505 Interchange and Russell Blvd. - Active Transportation Program Improvements</t>
  </si>
  <si>
    <t>Bayshore Bikeway Segment 5 Connections</t>
  </si>
  <si>
    <t>La Mesa Boulevard Complete Streets Activation</t>
  </si>
  <si>
    <t>Anita Street and Industrial Boulevard Bicycle and Pedestrian Improvements</t>
  </si>
  <si>
    <t>Safe Pathways to School</t>
  </si>
  <si>
    <t>Willowbrook Walk and Roll Pedestrian Safety Enhancements</t>
  </si>
  <si>
    <t>Valley Boulevard Complete Street</t>
  </si>
  <si>
    <t>Ballona Creek Multi-use Path Extension and Connections</t>
  </si>
  <si>
    <t>Covina Town Center Bicycle and Pedestrian Safety and Connectivity (Gap Closure) Quick-Build Roadway</t>
  </si>
  <si>
    <t>CSUDH Transportation Demand Management Plan: LA 28 and Beyond</t>
  </si>
  <si>
    <t>Norwalk Boulevard Vision Zero Quick-Build Pedestrian Safety</t>
  </si>
  <si>
    <t>Heroes Elementary School, Carver Elementary School, Willard Intermediate School, Wilson Elementary School Safe Routes To School</t>
  </si>
  <si>
    <t>Santiago Creek Bike Trail Gap Closure</t>
  </si>
  <si>
    <t>Move OC: A Vibrant Path to Active Transportation</t>
  </si>
  <si>
    <t>Connecting Coachella</t>
  </si>
  <si>
    <t>Monroe Street and Interstate-10 Interchange Active Transportation Improvements</t>
  </si>
  <si>
    <t>City of Rialto Safe Routes to School Improvements</t>
  </si>
  <si>
    <t>Eastside Neighborhood Greenway</t>
  </si>
  <si>
    <t>State Route 23 and Olsen Road Bike Improvements</t>
  </si>
  <si>
    <t>Citywide Stockton Bicycle-Pedestrian Connectivity</t>
  </si>
  <si>
    <t>Waterford Safe Routes to School - Washington Road</t>
  </si>
  <si>
    <t>Waterford Safe Routes to School - Welch Street</t>
  </si>
  <si>
    <t>Funk Zone Intersection Safety Enhancements</t>
  </si>
  <si>
    <t>Railroad Avenue and Depot Street Corridor Enhancement</t>
  </si>
  <si>
    <t>West Highway 246 Pedestrian and Bike Safety Improvements</t>
  </si>
  <si>
    <t>Increasing Secure, Convenient, and Accessible Bicycle Parking in Santa Barbara</t>
  </si>
  <si>
    <t>Solano</t>
  </si>
  <si>
    <t>STANCOG</t>
  </si>
  <si>
    <t>SBCAG</t>
  </si>
  <si>
    <t xml:space="preserve">7001
</t>
  </si>
  <si>
    <t xml:space="preserve">6400
</t>
  </si>
  <si>
    <t xml:space="preserve">6401
</t>
  </si>
  <si>
    <t xml:space="preserve">3677
</t>
  </si>
  <si>
    <t xml:space="preserve">6402
</t>
  </si>
  <si>
    <t xml:space="preserve">4965
</t>
  </si>
  <si>
    <t xml:space="preserve">2739
</t>
  </si>
  <si>
    <t xml:space="preserve">8133
</t>
  </si>
  <si>
    <t xml:space="preserve">2738
</t>
  </si>
  <si>
    <t xml:space="preserve">1624
</t>
  </si>
  <si>
    <t xml:space="preserve">6493Q
</t>
  </si>
  <si>
    <t xml:space="preserve">6495
</t>
  </si>
  <si>
    <t xml:space="preserve">6496Q
</t>
  </si>
  <si>
    <t xml:space="preserve">3688
</t>
  </si>
  <si>
    <t xml:space="preserve">3689
</t>
  </si>
  <si>
    <t xml:space="preserve">6492
</t>
  </si>
  <si>
    <t xml:space="preserve">2025
</t>
  </si>
  <si>
    <t xml:space="preserve">1630
</t>
  </si>
  <si>
    <t xml:space="preserve">1329
</t>
  </si>
  <si>
    <t xml:space="preserve">5922
</t>
  </si>
  <si>
    <t xml:space="preserve">6491
</t>
  </si>
  <si>
    <t xml:space="preserve">1352
</t>
  </si>
  <si>
    <t xml:space="preserve">8162
</t>
  </si>
  <si>
    <t xml:space="preserve">2381
</t>
  </si>
  <si>
    <t xml:space="preserve">1353
</t>
  </si>
  <si>
    <t xml:space="preserve">2379
</t>
  </si>
  <si>
    <t xml:space="preserve">6498
</t>
  </si>
  <si>
    <t xml:space="preserve">1330
</t>
  </si>
  <si>
    <t xml:space="preserve">2378
</t>
  </si>
  <si>
    <t xml:space="preserve">6490
</t>
  </si>
  <si>
    <t xml:space="preserve">6499
</t>
  </si>
  <si>
    <t xml:space="preserve">2382
</t>
  </si>
  <si>
    <t xml:space="preserve">8163
</t>
  </si>
  <si>
    <t xml:space="preserve">1631
</t>
  </si>
  <si>
    <t xml:space="preserve">1632
</t>
  </si>
  <si>
    <t xml:space="preserve">6497
</t>
  </si>
  <si>
    <t xml:space="preserve">3280
</t>
  </si>
  <si>
    <t xml:space="preserve">3277
</t>
  </si>
  <si>
    <t xml:space="preserve">3278
</t>
  </si>
  <si>
    <t xml:space="preserve">3279
</t>
  </si>
  <si>
    <t xml:space="preserve">3705
</t>
  </si>
  <si>
    <t xml:space="preserve">1351
</t>
  </si>
  <si>
    <t xml:space="preserve">1997A
</t>
  </si>
  <si>
    <t xml:space="preserve">1997B
</t>
  </si>
  <si>
    <t xml:space="preserve">5474
</t>
  </si>
  <si>
    <t>Southern California Association of Governments</t>
  </si>
  <si>
    <t>La Mesa, City of</t>
  </si>
  <si>
    <t>Yolo County</t>
  </si>
  <si>
    <t>Orange County Transportation Authority (OCTA)</t>
  </si>
  <si>
    <t>Alameda, City of</t>
  </si>
  <si>
    <t>Solano County</t>
  </si>
  <si>
    <t>Imperial County</t>
  </si>
  <si>
    <t>Buellton, City of</t>
  </si>
  <si>
    <t>Coachella, City of</t>
  </si>
  <si>
    <t>7-Southern California Association of Governments-4</t>
  </si>
  <si>
    <t>7-Southern California Association of Governments-2</t>
  </si>
  <si>
    <t>7-Southern California Association of Governments-1</t>
  </si>
  <si>
    <t>7-El Monte, City-3</t>
  </si>
  <si>
    <t>7-Southern California Association of Governments-3</t>
  </si>
  <si>
    <t>5-Buellton-1</t>
  </si>
  <si>
    <t>5-Santa Barbara-1</t>
  </si>
  <si>
    <t>5-Santa Barbara-2</t>
  </si>
  <si>
    <t>5-Santa Maria-1</t>
  </si>
  <si>
    <t>3-West Sacramento, City of</t>
  </si>
  <si>
    <t>Construction of Class I, II, and IV facilities, improve existing signalized intersections, a street closure, road diets, curb extensions, sidewalk improvements, coastal sage scrub mitigation, construct ADA curb ramps and build a pedestrian refuge.</t>
  </si>
  <si>
    <t>The quick-build project proposes the following safety elements in the Covina Town Center: bike lanes; separated bicycle lanes and bike lane
curbing; bike boulevards; wayfinding/directional signs; bike boxes and green conflict striping; parkway landscaping and boxed street trees;
Rectangular Rapid Flashing Beacons; temporary curb extension delineators; high visibility crosswalks and advanced stop bar markers; and
solar lighting.</t>
  </si>
  <si>
    <t>Creation of a Transportation Demand Management (TDM) Plan, with a focus on active transportation, for California State University Dominguez Hill that will fully integrate the needs of thousands of commuters, primarily coming for disadvantaged communities, along with the larger regional transit networks and partners relying on the campus as a key transit hub.</t>
  </si>
  <si>
    <t>The quick-build project will install temporary curb extensions using flexible posts and striping, leading pedestrian intervals, hardened
centerlines, painted median islands with flexible posts and striping, and right edge striping.</t>
  </si>
  <si>
    <t xml:space="preserve">Install bike, sidewalk, ramp, and crosswalk improvements.
</t>
  </si>
  <si>
    <t>Installation of bicycle lanes, sidewalks, ramps, streetlights, and crosswalks.</t>
  </si>
  <si>
    <t>1.6-mile eastward extension/gap closure of the existing off-street Ballona Creek Multi-use Path and 2.7-miles of on-street pedestrian and cyclist (Class III &amp; IV) path and crossing improvements connecting to the off-street path.</t>
  </si>
  <si>
    <t>Environmental clearance for 27,000 LF of Class IV Bike Lanes, 2,600 LF of new sidewalk improvements, 10,400 LF of enhanced/widened sidewalks, and 7 new signalized intersections</t>
  </si>
  <si>
    <t>Seven thousand feet of Class IV bike facilities, 5413 feet road diet, 1 PHB, 3 RRFBs, 3 roundabouts, 12 new ADA ramps, reconstruct 22 ramps, 14 ADA passageways, and 2620 feet reconstructed sidewalk.</t>
  </si>
  <si>
    <t>Construct curb extensions at 12 intersections, install high visibility crosswalks at 33 intersections, 75 new or upgraded wheelchair ramps and 800 linear feet of sidewalk upgrades, 173 street lights and 1 pedestrian hybrid beacon.</t>
  </si>
  <si>
    <t>Construct 4,433 ft of a Class I multi-use path, 2,639 ft of Class II bike path, 116 ft of sidewalks, a pedestrian overcrossing, eleven crosswalks, and 19 ADA curb ramps for added safety.</t>
  </si>
  <si>
    <t>Construct 24,800 LF of Class IV bicycle lanes and 11,000 LF of Class II bicycle lanes, improve six uncontrolled crossings and 16 signalized intersections, install/reconstruct 109 curb ramps and 10,400 LF of sidewalk.</t>
  </si>
  <si>
    <t>Construct 1.14 Class IV bicycle lane miles;  1.02 sidewalk miles; widen I-10 intersection and bridges; 20,600 SF parklet with CV-Link connection; and enhance 1,542 LF of crosswalks with accessible pedestrian signals/detectable warning surface.</t>
  </si>
  <si>
    <t>Construction of widened and ADA-compliant sidewalks along Market Avenue, curb extensions on Giaramita Street/Verde Street intersection, and urban greening.  In addition, active transportation engagement, education, and encouragement led by County staff.</t>
  </si>
  <si>
    <t>Construct 8,650 linear feet concrete sidewalk, 33 curb ramps and returns, 6,660 square feet concrete approaches, and  8,650 linear feet concrete curb and gutter.</t>
  </si>
  <si>
    <t>Construct five blocks of Class IV Cycle Track and intersections improvements in Downtown San Rafael, connecting the Regional Transit Center and SMART light rail with Marin County's North-South bicycle route, shopping, and schools.</t>
  </si>
  <si>
    <t>187 ADA Curb Ramps, 18400 Ft Class II, 23340 Ft sidewalks, 18520 Ft red curb, 67 ladder crosswalks, 26 stop bars, 32 Ped push buttons signal modification, 49 signs, 4 yield-lines, 6 RRFBs, 44 Sharrows</t>
  </si>
  <si>
    <t>Construct 1.25 miles of new Class III bicycle boulevard and 575 feet of new Class II bike lanes, including 13 speed tables, 6 traffic circles, 3 modal filters/refuge islands, 3 RRFBs, and one PHB</t>
  </si>
  <si>
    <t>215 LF Class II, 4132 LF Class III, 4374 LF Class IV, 3152 LF Multi-use path, 2 roundabouts, 11 new crosswalks, 5 enhanced crosswalks, 119 shade trees, 10 new ADA ramps, 40 upgraded ADA ramps</t>
  </si>
  <si>
    <t>Design and construct of 1.5 miles of Class I bike trail, 2 bridges, rehabilitation of 1.2 miles of equestrian trail, provide a safe travel route for citizens, and complete the Santiago Creek Trail.</t>
  </si>
  <si>
    <t>Construct 2450 feet of new sidewalk and new Class I bikeway; install two sets of RRFBs, high visibility crosswalks and ped refuges at two intersections; narrow 0.5 miles of travel lanes to 12 feet.</t>
  </si>
  <si>
    <t>The Project enhances pedestrian safety by reducing fatal and severe injury collisions, closing mobility gaps, and creating new routes and connections in Willowbrook. It encourages residents to use active transportation to reach their destinations.</t>
  </si>
  <si>
    <t>Construct approximately 1,500 linear feet of Class II colored bike lanes, 1 eastbound bike push button, and 2 bike signal heads to enhance the visibility and safety of bicyclists at potential conflict areas.</t>
  </si>
  <si>
    <t>Class II bike lanes, 11 curb extensions, 18 ramps, 1,275 LF of 5 foot wide sidewalk, 1,920 feet of curb/gutter/rain garden, 10 crosswalks, 2 bus shelters with benches and trash receptacles, 3 overhead streetlights.</t>
  </si>
  <si>
    <t>Install approximately 338 LF of Class I trail, two crosswalks with RRFB signals, 7,208 LF of sidewalk, one roundabout, one trailhead with parking, two sheltered benches, solar lighting, and other basic trail amenities.</t>
  </si>
  <si>
    <t>Install 3,113 feet of Class II bike lanes, 227 feet of class III bike routes, 2,490 feet of sidewalk, 6 pedestrian ramps, and 2 crosswalks to provide added safety and connectivity for pedestrians and bicyclists.</t>
  </si>
  <si>
    <t>Each school site will be provided with safety walking/biking education during school assemblies, annual walk/bike to school days, drone, walk and bike audits, print and media campaign, school staff training, data collection/evaluation and curriculum development.</t>
  </si>
  <si>
    <t>Innovative countywide active transportation plan focused on serving all ages and abilities particularly in disadvantaged communities. Includes goals, metrics, comprehensive infrastructure and non-infrastructure inventories, multi-phase public outreach with recommendations for infrastructure, programs, policies, and funding.</t>
  </si>
  <si>
    <t>The project focuses on restriping a stretch of this highway (a distance of approximately 1 mile) to narrow lane widths, reconfigure painted medians, increase shoulders, add bike lanes, and install buffer zones. Also, we intend to install additional Rectangular Rapid Flashing Beacons (RFBs) or Pedestrian Hybrid Beacons (PHBs).</t>
  </si>
  <si>
    <t>The Project includes curb extensions, high-visibility crosswalks, new streetlights, and all-way stops at the intersections of Yanonali and Gray Streets, and Yanonali and Anacapa Streets. It improves sightline visibility for all roadway users, reduce crossing distances to improve pedestrian safety, provide accessible paths of travel, provide traffic speeds compatible with cyclists sharing the lane, provide intersection lighting to improve visibility and illumination of pedestrians, and create space for additional bike parking and bike share facilities.
The Project is in the heart of Santa Barbara’s Funk Zone, where there is a vibrant mix of artist/craftsman spaces, residential uses, restaurants, wineries, breweries, small markets, recreation, hotels, condominiums, and apartment units.</t>
  </si>
  <si>
    <t>The Project comprises a large-scale effort to overcome barriers to active transportation use by providing more secure and accessible public bicycle parking. The Project will replace outdated bike racks with models that better support bicycles, offer enhanced security, will stand up to
rigorous usage in the public right-of-way, and are consistent with the City’s Access and Parking Standards.</t>
  </si>
  <si>
    <t>Existing curb ramps are being replaced with directional ramps and corners that have reduced radii. Curb Extensions are included where possible and within project budget. Existing Class II Bicycle Lanes are being improved to Class IV protected bikeway facilities with the installation of flex posts, parking stops, and off-curb vehicle parking. Crosswalks are being enhanced with high-visibility crosswalks and signage, with some crosswalks receiving pedestrian refuge islands.</t>
  </si>
  <si>
    <t>The project includes: 1) W. 8th St. (Stockton Ave. to French Camp Turnpike) - Eliminate bike lane gap, enhance pedestrian and bicycle safety and add lighting under I-5 overcrossing, 2) Manthey Rd. (Houston Ave.- Carolyn Weston Blvd.) - Multi-use path, 3) Houston Ave. (Manthey Rd. to Colorado Ave.) – multi-use path. Project would create an active transportation network to improve access to schools as well as safer connections to adjacent neighborhoods, where residents could access a supermarket and other shopping opportunities. Scope of statewide ATP project also included bike facilities along W. 8th , a path along the entirety of Houston Ave, and addition of sidewalk and bike lanes along Manthey Road from W. 8th St. to Houston Ave. The project will greatly enhance active transportation opportunities, with an emphasis on protecting users from vehicle traffic. The neighborhood is considered disadvantaged, so low-income residents would be the primary beneficiaries of the project. The project would also significantly improve the safety along routes to school, benefiting students that attend several schools in the neighborhood as well as high school students needing to travel outside the neighborhood to reach school.</t>
  </si>
  <si>
    <t>Connecting Coachella is a regionally significant, shovel-ready
infrastructure and non-infrastructure project that will create 3.6 miles of a
Class I multi-modal path, 5.2 lane miles of Class II bike lanes, 1.4 miles of
sidewalk, and 14 crosswalk enhancements. The project will connect to the
Coachella Valley Link Multi-Use Trail (CV Link) and the Arts and Music Line
Connector Multimodal Pathway, both sponsored by Coachella Valley
Association of Governments (CVAG), connecting communities and Tribal
areas to the heart of Coachella Valley.</t>
  </si>
  <si>
    <t>A road diet to accommodate buffered Class II bike lanes and Class IV bikeways, along with sidewalk infill and other pedestrian safety improvements, to create a low-stress multimodal route near a high concentration of schools.</t>
  </si>
  <si>
    <t>Close gaps for approximately 42,700 linear feet of sidewalk; construct 112 curb ramps; enhance 11 crosswalks</t>
  </si>
  <si>
    <t xml:space="preserve">2380
</t>
  </si>
  <si>
    <t xml:space="preserve">3254
</t>
  </si>
  <si>
    <t xml:space="preserve">8134
</t>
  </si>
  <si>
    <t xml:space="preserve">8136
</t>
  </si>
  <si>
    <t xml:space="preserve">8135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</si>
</sst>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_(* \(#,##0\);_(* &quot;-&quot;_);_(@_)"/>
    <numFmt numFmtId="44" formatCode="_(&quot;$&quot;* #,##0.00_);_(&quot;$&quot;* \(#,##0.00\);_(&quot;$&quot;* &quot;-&quot;??_);_(@_)"/>
    <numFmt numFmtId="43" formatCode="_(* #,##0.00_);_(* \(#,##0.00\);_(* &quot;-&quot;??_);_(@_)"/>
    <numFmt numFmtId="164" formatCode="0;\-0;;@"/>
    <numFmt numFmtId="165" formatCode="_(&quot;$&quot;* #,##0_);_(&quot;$&quot;* \(#,##0\);_(&quot;$&quot;* &quot;-&quot;??_);_(@_)"/>
  </numFmts>
  <fonts count="26" x14ac:knownFonts="1">
    <font>
      <sz val="11"/>
      <color theme="1"/>
      <name val="Calibri"/>
      <family val="2"/>
      <scheme val="minor"/>
    </font>
    <font>
      <sz val="11"/>
      <color theme="1"/>
      <name val="Calibri"/>
      <family val="2"/>
      <scheme val="minor"/>
    </font>
    <font>
      <b/>
      <sz val="12"/>
      <name val="Calibri"/>
      <family val="2"/>
    </font>
    <font>
      <b/>
      <sz val="11"/>
      <name val="Calibri"/>
      <family val="2"/>
      <scheme val="minor"/>
    </font>
    <font>
      <sz val="11"/>
      <name val="Calibri"/>
      <family val="2"/>
      <scheme val="minor"/>
    </font>
    <font>
      <sz val="12"/>
      <name val="Calibri"/>
      <family val="2"/>
    </font>
    <font>
      <sz val="12"/>
      <color rgb="FFFF0000"/>
      <name val="Calibri"/>
      <family val="2"/>
    </font>
    <font>
      <sz val="12"/>
      <name val="Calibri"/>
      <family val="2"/>
      <scheme val="minor"/>
    </font>
    <font>
      <sz val="12"/>
      <color rgb="FF00B050"/>
      <name val="Calibri"/>
      <family val="2"/>
    </font>
    <font>
      <strike/>
      <sz val="11"/>
      <name val="Calibri"/>
      <family val="2"/>
      <scheme val="minor"/>
    </font>
    <font>
      <b/>
      <sz val="11"/>
      <color rgb="FFFF0000"/>
      <name val="Calibri"/>
      <family val="2"/>
      <scheme val="minor"/>
    </font>
    <font>
      <sz val="11"/>
      <color rgb="FF00B050"/>
      <name val="Calibri"/>
      <family val="2"/>
      <scheme val="minor"/>
    </font>
    <font>
      <sz val="11"/>
      <color rgb="FFFF0000"/>
      <name val="Calibri"/>
      <family val="2"/>
      <scheme val="minor"/>
    </font>
    <font>
      <sz val="11"/>
      <name val="Calibri"/>
      <family val="2"/>
    </font>
    <font>
      <sz val="10"/>
      <name val="Segoe UI"/>
      <family val="2"/>
    </font>
    <font>
      <sz val="12"/>
      <color rgb="FF00B050"/>
      <name val="Calibri"/>
      <family val="2"/>
      <scheme val="minor"/>
    </font>
    <font>
      <b/>
      <sz val="11"/>
      <color theme="1"/>
      <name val="Calibri"/>
      <family val="2"/>
      <scheme val="minor"/>
    </font>
    <font>
      <sz val="10"/>
      <color theme="1"/>
      <name val="Calibri"/>
      <family val="2"/>
      <scheme val="minor"/>
    </font>
    <font>
      <b/>
      <sz val="10"/>
      <color theme="1"/>
      <name val="Calibri"/>
      <family val="2"/>
      <scheme val="minor"/>
    </font>
    <font>
      <sz val="9"/>
      <color indexed="81"/>
      <name val="Tahoma"/>
      <family val="2"/>
    </font>
    <font>
      <sz val="11"/>
      <color theme="1"/>
      <name val="Aptos"/>
      <family val="2"/>
    </font>
    <font>
      <b/>
      <sz val="10"/>
      <color theme="1"/>
      <name val="Aptos"/>
      <family val="2"/>
    </font>
    <font>
      <b/>
      <sz val="10"/>
      <name val="Aptos"/>
      <family val="2"/>
    </font>
    <font>
      <sz val="10"/>
      <name val="Aptos"/>
      <family val="2"/>
    </font>
    <font>
      <sz val="10"/>
      <color theme="1"/>
      <name val="Aptos"/>
      <family val="2"/>
    </font>
    <font>
      <sz val="10"/>
      <color rgb="FF111111"/>
      <name val="Aptos"/>
      <family val="2"/>
    </font>
  </fonts>
  <fills count="2">
    <fill>
      <patternFill patternType="none"/>
    </fill>
    <fill>
      <patternFill patternType="gray125"/>
    </fill>
  </fills>
  <borders count="64">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ck">
        <color indexed="64"/>
      </right>
      <top style="medium">
        <color indexed="64"/>
      </top>
      <bottom style="medium">
        <color indexed="64"/>
      </bottom>
      <diagonal/>
    </border>
    <border>
      <left/>
      <right/>
      <top style="medium">
        <color indexed="64"/>
      </top>
      <bottom style="medium">
        <color indexed="64"/>
      </bottom>
      <diagonal/>
    </border>
    <border>
      <left style="thick">
        <color indexed="64"/>
      </left>
      <right style="thin">
        <color indexed="64"/>
      </right>
      <top style="medium">
        <color indexed="64"/>
      </top>
      <bottom style="medium">
        <color indexed="64"/>
      </bottom>
      <diagonal/>
    </border>
    <border>
      <left/>
      <right style="thin">
        <color auto="1"/>
      </right>
      <top style="thin">
        <color auto="1"/>
      </top>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ck">
        <color indexed="64"/>
      </right>
      <top style="medium">
        <color indexed="64"/>
      </top>
      <bottom style="thin">
        <color indexed="64"/>
      </bottom>
      <diagonal/>
    </border>
    <border>
      <left style="thick">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ck">
        <color indexed="64"/>
      </bottom>
      <diagonal/>
    </border>
    <border>
      <left style="medium">
        <color indexed="64"/>
      </left>
      <right style="thin">
        <color indexed="64"/>
      </right>
      <top style="thin">
        <color indexed="64"/>
      </top>
      <bottom style="medium">
        <color indexed="64"/>
      </bottom>
      <diagonal/>
    </border>
    <border>
      <left style="thin">
        <color indexed="64"/>
      </left>
      <right style="thick">
        <color indexed="64"/>
      </right>
      <top style="thin">
        <color indexed="64"/>
      </top>
      <bottom style="medium">
        <color indexed="64"/>
      </bottom>
      <diagonal/>
    </border>
    <border>
      <left/>
      <right/>
      <top style="thin">
        <color indexed="64"/>
      </top>
      <bottom style="medium">
        <color indexed="64"/>
      </bottom>
      <diagonal/>
    </border>
    <border>
      <left style="thick">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ck">
        <color indexed="64"/>
      </left>
      <right style="thin">
        <color indexed="64"/>
      </right>
      <top style="medium">
        <color indexed="64"/>
      </top>
      <bottom style="thick">
        <color indexed="64"/>
      </bottom>
      <diagonal/>
    </border>
    <border>
      <left/>
      <right style="thin">
        <color indexed="64"/>
      </right>
      <top style="medium">
        <color indexed="64"/>
      </top>
      <bottom style="thick">
        <color indexed="64"/>
      </bottom>
      <diagonal/>
    </border>
    <border>
      <left style="thin">
        <color indexed="64"/>
      </left>
      <right style="thin">
        <color indexed="64"/>
      </right>
      <top style="medium">
        <color indexed="64"/>
      </top>
      <bottom style="thick">
        <color indexed="64"/>
      </bottom>
      <diagonal/>
    </border>
    <border>
      <left style="thin">
        <color indexed="64"/>
      </left>
      <right style="thick">
        <color indexed="64"/>
      </right>
      <top style="medium">
        <color indexed="64"/>
      </top>
      <bottom style="thick">
        <color indexed="64"/>
      </bottom>
      <diagonal/>
    </border>
    <border>
      <left style="thin">
        <color indexed="64"/>
      </left>
      <right/>
      <top style="medium">
        <color indexed="64"/>
      </top>
      <bottom style="thick">
        <color indexed="64"/>
      </bottom>
      <diagonal/>
    </border>
    <border>
      <left style="thick">
        <color indexed="64"/>
      </left>
      <right/>
      <top style="medium">
        <color indexed="64"/>
      </top>
      <bottom style="medium">
        <color indexed="64"/>
      </bottom>
      <diagonal/>
    </border>
    <border>
      <left/>
      <right/>
      <top style="medium">
        <color indexed="64"/>
      </top>
      <bottom style="thin">
        <color indexed="64"/>
      </bottom>
      <diagonal/>
    </border>
    <border>
      <left style="thin">
        <color indexed="64"/>
      </left>
      <right/>
      <top/>
      <bottom style="thin">
        <color indexed="64"/>
      </bottom>
      <diagonal/>
    </border>
    <border>
      <left style="thick">
        <color indexed="64"/>
      </left>
      <right/>
      <top/>
      <bottom style="thin">
        <color indexed="64"/>
      </bottom>
      <diagonal/>
    </border>
    <border>
      <left style="thick">
        <color indexed="64"/>
      </left>
      <right style="thin">
        <color indexed="64"/>
      </right>
      <top/>
      <bottom style="thin">
        <color indexed="64"/>
      </bottom>
      <diagonal/>
    </border>
    <border>
      <left style="thick">
        <color indexed="64"/>
      </left>
      <right style="medium">
        <color indexed="64"/>
      </right>
      <top style="thin">
        <color indexed="64"/>
      </top>
      <bottom style="thick">
        <color indexed="64"/>
      </bottom>
      <diagonal/>
    </border>
    <border>
      <left style="thin">
        <color indexed="64"/>
      </left>
      <right/>
      <top style="thin">
        <color indexed="64"/>
      </top>
      <bottom style="medium">
        <color indexed="64"/>
      </bottom>
      <diagonal/>
    </border>
    <border>
      <left style="thick">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n">
        <color indexed="64"/>
      </left>
      <right style="thin">
        <color indexed="64"/>
      </right>
      <top style="thick">
        <color indexed="64"/>
      </top>
      <bottom style="thin">
        <color indexed="64"/>
      </bottom>
      <diagonal/>
    </border>
    <border>
      <left style="thick">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ck">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ck">
        <color indexed="64"/>
      </right>
      <top/>
      <bottom style="thin">
        <color indexed="64"/>
      </bottom>
      <diagonal/>
    </border>
    <border>
      <left style="medium">
        <color indexed="64"/>
      </left>
      <right/>
      <top style="medium">
        <color indexed="64"/>
      </top>
      <bottom style="thick">
        <color indexed="64"/>
      </bottom>
      <diagonal/>
    </border>
    <border>
      <left style="medium">
        <color indexed="64"/>
      </left>
      <right style="thin">
        <color indexed="64"/>
      </right>
      <top style="medium">
        <color indexed="64"/>
      </top>
      <bottom style="thick">
        <color indexed="64"/>
      </bottom>
      <diagonal/>
    </border>
    <border>
      <left/>
      <right/>
      <top style="medium">
        <color indexed="64"/>
      </top>
      <bottom style="thick">
        <color indexed="64"/>
      </bottom>
      <diagonal/>
    </border>
    <border>
      <left style="thin">
        <color indexed="64"/>
      </left>
      <right style="thick">
        <color indexed="64"/>
      </right>
      <top style="thick">
        <color indexed="64"/>
      </top>
      <bottom style="thin">
        <color indexed="64"/>
      </bottom>
      <diagonal/>
    </border>
    <border>
      <left/>
      <right style="thin">
        <color indexed="64"/>
      </right>
      <top style="thin">
        <color indexed="64"/>
      </top>
      <bottom style="thick">
        <color indexed="64"/>
      </bottom>
      <diagonal/>
    </border>
    <border>
      <left style="thin">
        <color indexed="64"/>
      </left>
      <right/>
      <top style="thin">
        <color indexed="64"/>
      </top>
      <bottom style="thin">
        <color indexed="64"/>
      </bottom>
      <diagonal/>
    </border>
    <border>
      <left style="thick">
        <color indexed="64"/>
      </left>
      <right style="thick">
        <color indexed="64"/>
      </right>
      <top style="thick">
        <color indexed="64"/>
      </top>
      <bottom style="thick">
        <color indexed="64"/>
      </bottom>
      <diagonal/>
    </border>
    <border>
      <left/>
      <right/>
      <top/>
      <bottom style="thin">
        <color indexed="64"/>
      </bottom>
      <diagonal/>
    </border>
    <border>
      <left/>
      <right/>
      <top style="thin">
        <color indexed="64"/>
      </top>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0" fontId="17" fillId="0" borderId="0"/>
  </cellStyleXfs>
  <cellXfs count="245">
    <xf numFmtId="0" fontId="0" fillId="0" borderId="0" xfId="0"/>
    <xf numFmtId="164" fontId="3" fillId="0" borderId="2" xfId="0" applyNumberFormat="1" applyFont="1" applyBorder="1" applyAlignment="1">
      <alignment horizontal="center" vertical="center" textRotation="90" wrapText="1"/>
    </xf>
    <xf numFmtId="41" fontId="3" fillId="0" borderId="5" xfId="1" applyNumberFormat="1" applyFont="1" applyFill="1" applyBorder="1" applyAlignment="1">
      <alignment horizontal="center" vertical="center" wrapText="1"/>
    </xf>
    <xf numFmtId="41" fontId="4" fillId="0" borderId="6" xfId="1" applyNumberFormat="1" applyFont="1" applyFill="1" applyBorder="1" applyAlignment="1">
      <alignment horizontal="center" vertical="center" wrapText="1"/>
    </xf>
    <xf numFmtId="164" fontId="4" fillId="0" borderId="5" xfId="1" applyNumberFormat="1" applyFont="1" applyFill="1" applyBorder="1" applyAlignment="1">
      <alignment horizontal="center" vertical="center" wrapText="1"/>
    </xf>
    <xf numFmtId="164" fontId="4" fillId="0" borderId="14" xfId="0" applyNumberFormat="1" applyFont="1" applyBorder="1" applyAlignment="1">
      <alignment horizontal="center" vertical="center" wrapText="1"/>
    </xf>
    <xf numFmtId="164" fontId="5" fillId="0" borderId="0" xfId="0" applyNumberFormat="1" applyFont="1" applyAlignment="1">
      <alignment horizontal="center" vertical="center" wrapText="1"/>
    </xf>
    <xf numFmtId="41" fontId="5" fillId="0" borderId="0" xfId="1" applyNumberFormat="1" applyFont="1" applyFill="1" applyBorder="1" applyAlignment="1">
      <alignment horizontal="center" vertical="center" wrapText="1"/>
    </xf>
    <xf numFmtId="41" fontId="5" fillId="0" borderId="0" xfId="0" applyNumberFormat="1" applyFont="1" applyAlignment="1">
      <alignment vertical="center" wrapText="1"/>
    </xf>
    <xf numFmtId="164" fontId="5" fillId="0" borderId="0" xfId="0" applyNumberFormat="1" applyFont="1" applyAlignment="1">
      <alignment vertical="center" wrapText="1"/>
    </xf>
    <xf numFmtId="164" fontId="2" fillId="0" borderId="1" xfId="0" applyNumberFormat="1" applyFont="1" applyBorder="1" applyAlignment="1">
      <alignment horizontal="center" vertical="center" textRotation="90" wrapText="1"/>
    </xf>
    <xf numFmtId="164" fontId="2" fillId="0" borderId="2" xfId="0" applyNumberFormat="1" applyFont="1" applyBorder="1" applyAlignment="1">
      <alignment horizontal="center" vertical="center" textRotation="90" wrapText="1"/>
    </xf>
    <xf numFmtId="164" fontId="2" fillId="0" borderId="2" xfId="0" applyNumberFormat="1" applyFont="1" applyBorder="1" applyAlignment="1">
      <alignment horizontal="center" vertical="center" wrapText="1"/>
    </xf>
    <xf numFmtId="164" fontId="4" fillId="0" borderId="2" xfId="0" applyNumberFormat="1" applyFont="1" applyBorder="1" applyAlignment="1">
      <alignment horizontal="center" vertical="center" wrapText="1"/>
    </xf>
    <xf numFmtId="164" fontId="4" fillId="0" borderId="4" xfId="0" applyNumberFormat="1" applyFont="1" applyBorder="1" applyAlignment="1">
      <alignment horizontal="center" vertical="center" wrapText="1"/>
    </xf>
    <xf numFmtId="164" fontId="4" fillId="0" borderId="7" xfId="0" applyNumberFormat="1" applyFont="1" applyBorder="1" applyAlignment="1">
      <alignment horizontal="center" vertical="center" wrapText="1"/>
    </xf>
    <xf numFmtId="164" fontId="4" fillId="0" borderId="5" xfId="0" applyNumberFormat="1" applyFont="1" applyBorder="1" applyAlignment="1">
      <alignment horizontal="center" vertical="center" wrapText="1"/>
    </xf>
    <xf numFmtId="41" fontId="5" fillId="0" borderId="11" xfId="1" applyNumberFormat="1" applyFont="1" applyFill="1" applyBorder="1" applyAlignment="1">
      <alignment horizontal="center" vertical="center" wrapText="1"/>
    </xf>
    <xf numFmtId="41" fontId="5" fillId="0" borderId="32" xfId="1" applyNumberFormat="1" applyFont="1" applyFill="1" applyBorder="1" applyAlignment="1">
      <alignment horizontal="center" vertical="center" wrapText="1"/>
    </xf>
    <xf numFmtId="164" fontId="5" fillId="0" borderId="11" xfId="1" applyNumberFormat="1" applyFont="1" applyFill="1" applyBorder="1" applyAlignment="1">
      <alignment horizontal="center" vertical="center" wrapText="1"/>
    </xf>
    <xf numFmtId="164" fontId="1" fillId="0" borderId="0" xfId="0" applyNumberFormat="1" applyFont="1" applyAlignment="1">
      <alignment horizontal="center" vertical="center" wrapText="1"/>
    </xf>
    <xf numFmtId="164" fontId="0" fillId="0" borderId="14" xfId="0" applyNumberFormat="1" applyBorder="1" applyAlignment="1">
      <alignment horizontal="center" vertical="center" wrapText="1"/>
    </xf>
    <xf numFmtId="164" fontId="4" fillId="0" borderId="14" xfId="0" applyNumberFormat="1" applyFont="1" applyBorder="1" applyAlignment="1">
      <alignment vertical="center" wrapText="1"/>
    </xf>
    <xf numFmtId="41" fontId="4" fillId="0" borderId="16" xfId="0" applyNumberFormat="1" applyFont="1" applyBorder="1" applyAlignment="1">
      <alignment horizontal="center" vertical="center"/>
    </xf>
    <xf numFmtId="41" fontId="4" fillId="0" borderId="17" xfId="0" applyNumberFormat="1" applyFont="1" applyBorder="1" applyAlignment="1">
      <alignment horizontal="center" vertical="center"/>
    </xf>
    <xf numFmtId="164" fontId="4" fillId="0" borderId="16" xfId="0" applyNumberFormat="1" applyFont="1" applyBorder="1" applyAlignment="1">
      <alignment horizontal="center" vertical="center" wrapText="1"/>
    </xf>
    <xf numFmtId="164" fontId="7" fillId="0" borderId="36" xfId="0" applyNumberFormat="1" applyFont="1" applyBorder="1" applyAlignment="1">
      <alignment horizontal="center" vertical="center" wrapText="1"/>
    </xf>
    <xf numFmtId="41" fontId="7" fillId="0" borderId="21" xfId="1" applyNumberFormat="1" applyFont="1" applyFill="1" applyBorder="1" applyAlignment="1">
      <alignment horizontal="center" vertical="center" wrapText="1"/>
    </xf>
    <xf numFmtId="41" fontId="7" fillId="0" borderId="22" xfId="1" applyNumberFormat="1" applyFont="1" applyFill="1" applyBorder="1" applyAlignment="1">
      <alignment horizontal="center" vertical="center" wrapText="1"/>
    </xf>
    <xf numFmtId="41" fontId="7" fillId="0" borderId="23" xfId="1" applyNumberFormat="1" applyFont="1" applyFill="1" applyBorder="1" applyAlignment="1">
      <alignment horizontal="center" vertical="center" wrapText="1"/>
    </xf>
    <xf numFmtId="164" fontId="5" fillId="0" borderId="22" xfId="1" applyNumberFormat="1" applyFont="1" applyFill="1" applyBorder="1" applyAlignment="1">
      <alignment horizontal="right" vertical="center" wrapText="1"/>
    </xf>
    <xf numFmtId="164" fontId="4" fillId="0" borderId="24" xfId="0" applyNumberFormat="1" applyFont="1" applyBorder="1" applyAlignment="1">
      <alignment vertical="center"/>
    </xf>
    <xf numFmtId="164" fontId="4" fillId="0" borderId="25" xfId="0" applyNumberFormat="1" applyFont="1" applyBorder="1" applyAlignment="1">
      <alignment vertical="center"/>
    </xf>
    <xf numFmtId="164" fontId="4" fillId="0" borderId="22" xfId="0" applyNumberFormat="1" applyFont="1" applyBorder="1" applyAlignment="1">
      <alignment vertical="center"/>
    </xf>
    <xf numFmtId="41" fontId="2" fillId="0" borderId="26" xfId="1" applyNumberFormat="1" applyFont="1" applyFill="1" applyBorder="1" applyAlignment="1">
      <alignment horizontal="center" vertical="center" wrapText="1"/>
    </xf>
    <xf numFmtId="41" fontId="2" fillId="0" borderId="30" xfId="1" applyNumberFormat="1" applyFont="1" applyFill="1" applyBorder="1" applyAlignment="1">
      <alignment horizontal="center" vertical="center" wrapText="1"/>
    </xf>
    <xf numFmtId="164" fontId="2" fillId="0" borderId="29" xfId="1" applyNumberFormat="1" applyFont="1" applyFill="1" applyBorder="1" applyAlignment="1">
      <alignment horizontal="right" vertical="center" wrapText="1"/>
    </xf>
    <xf numFmtId="164" fontId="2" fillId="0" borderId="38" xfId="1" applyNumberFormat="1" applyFont="1" applyFill="1" applyBorder="1" applyAlignment="1">
      <alignment horizontal="right" vertical="center" wrapText="1"/>
    </xf>
    <xf numFmtId="164" fontId="2" fillId="0" borderId="20" xfId="1" applyNumberFormat="1" applyFont="1" applyFill="1" applyBorder="1" applyAlignment="1">
      <alignment horizontal="right" vertical="center" wrapText="1"/>
    </xf>
    <xf numFmtId="164" fontId="2" fillId="0" borderId="39" xfId="1" applyNumberFormat="1" applyFont="1" applyFill="1" applyBorder="1" applyAlignment="1">
      <alignment horizontal="right" vertical="center" wrapText="1"/>
    </xf>
    <xf numFmtId="164" fontId="5" fillId="0" borderId="0" xfId="1" applyNumberFormat="1" applyFont="1" applyFill="1" applyBorder="1" applyAlignment="1">
      <alignment horizontal="center" vertical="center" wrapText="1"/>
    </xf>
    <xf numFmtId="164" fontId="4" fillId="0" borderId="0" xfId="0" applyNumberFormat="1" applyFont="1" applyAlignment="1">
      <alignment horizontal="center" vertical="center" wrapText="1"/>
    </xf>
    <xf numFmtId="164" fontId="6" fillId="0" borderId="0" xfId="0" applyNumberFormat="1" applyFont="1" applyAlignment="1">
      <alignment vertical="center"/>
    </xf>
    <xf numFmtId="164" fontId="6" fillId="0" borderId="0" xfId="0" applyNumberFormat="1" applyFont="1" applyAlignment="1">
      <alignment vertical="center" wrapText="1"/>
    </xf>
    <xf numFmtId="41" fontId="6" fillId="0" borderId="0" xfId="0" applyNumberFormat="1" applyFont="1" applyAlignment="1">
      <alignment vertical="center" wrapText="1"/>
    </xf>
    <xf numFmtId="41" fontId="1" fillId="0" borderId="0" xfId="0" applyNumberFormat="1" applyFont="1" applyAlignment="1">
      <alignment horizontal="center" vertical="center" wrapText="1"/>
    </xf>
    <xf numFmtId="41" fontId="4" fillId="0" borderId="7" xfId="0" applyNumberFormat="1" applyFont="1" applyBorder="1" applyAlignment="1">
      <alignment horizontal="center" vertical="center" wrapText="1"/>
    </xf>
    <xf numFmtId="41" fontId="4" fillId="0" borderId="2" xfId="0" applyNumberFormat="1" applyFont="1" applyBorder="1" applyAlignment="1">
      <alignment horizontal="center" vertical="center" wrapText="1"/>
    </xf>
    <xf numFmtId="41" fontId="4" fillId="0" borderId="4" xfId="0" applyNumberFormat="1" applyFont="1" applyBorder="1" applyAlignment="1">
      <alignment horizontal="center" vertical="center" wrapText="1"/>
    </xf>
    <xf numFmtId="41" fontId="4" fillId="0" borderId="5" xfId="0" applyNumberFormat="1" applyFont="1" applyBorder="1" applyAlignment="1">
      <alignment horizontal="center" vertical="center" wrapText="1"/>
    </xf>
    <xf numFmtId="41" fontId="5" fillId="0" borderId="12" xfId="1" applyNumberFormat="1" applyFont="1" applyFill="1" applyBorder="1" applyAlignment="1">
      <alignment horizontal="right" vertical="center" wrapText="1"/>
    </xf>
    <xf numFmtId="41" fontId="5" fillId="0" borderId="10" xfId="1" applyNumberFormat="1" applyFont="1" applyFill="1" applyBorder="1" applyAlignment="1">
      <alignment horizontal="right" vertical="center" wrapText="1"/>
    </xf>
    <xf numFmtId="41" fontId="5" fillId="0" borderId="11" xfId="1" applyNumberFormat="1" applyFont="1" applyFill="1" applyBorder="1" applyAlignment="1">
      <alignment horizontal="right" vertical="center" wrapText="1"/>
    </xf>
    <xf numFmtId="41" fontId="4" fillId="0" borderId="18" xfId="0" applyNumberFormat="1" applyFont="1" applyBorder="1" applyAlignment="1">
      <alignment vertical="center"/>
    </xf>
    <xf numFmtId="41" fontId="4" fillId="0" borderId="14" xfId="0" applyNumberFormat="1" applyFont="1" applyBorder="1" applyAlignment="1">
      <alignment vertical="center"/>
    </xf>
    <xf numFmtId="41" fontId="4" fillId="0" borderId="16" xfId="0" applyNumberFormat="1" applyFont="1" applyBorder="1" applyAlignment="1">
      <alignment vertical="center"/>
    </xf>
    <xf numFmtId="41" fontId="5" fillId="0" borderId="24" xfId="1" applyNumberFormat="1" applyFont="1" applyFill="1" applyBorder="1" applyAlignment="1">
      <alignment horizontal="right" vertical="center" wrapText="1"/>
    </xf>
    <xf numFmtId="41" fontId="5" fillId="0" borderId="25" xfId="1" applyNumberFormat="1" applyFont="1" applyFill="1" applyBorder="1" applyAlignment="1">
      <alignment horizontal="right" vertical="center" wrapText="1"/>
    </xf>
    <xf numFmtId="41" fontId="4" fillId="0" borderId="0" xfId="0" applyNumberFormat="1" applyFont="1" applyAlignment="1">
      <alignment horizontal="center" vertical="center" wrapText="1"/>
    </xf>
    <xf numFmtId="41" fontId="4" fillId="0" borderId="12" xfId="0" applyNumberFormat="1" applyFont="1" applyBorder="1" applyAlignment="1">
      <alignment vertical="center"/>
    </xf>
    <xf numFmtId="41" fontId="4" fillId="0" borderId="10" xfId="0" applyNumberFormat="1" applyFont="1" applyBorder="1" applyAlignment="1">
      <alignment vertical="center"/>
    </xf>
    <xf numFmtId="41" fontId="4" fillId="0" borderId="11" xfId="0" applyNumberFormat="1" applyFont="1" applyBorder="1" applyAlignment="1">
      <alignment vertical="center"/>
    </xf>
    <xf numFmtId="41" fontId="4" fillId="0" borderId="3" xfId="0" applyNumberFormat="1" applyFont="1" applyBorder="1" applyAlignment="1">
      <alignment horizontal="center" vertical="center" wrapText="1"/>
    </xf>
    <xf numFmtId="41" fontId="4" fillId="0" borderId="31" xfId="0" applyNumberFormat="1" applyFont="1" applyBorder="1" applyAlignment="1">
      <alignment horizontal="center" vertical="center" wrapText="1"/>
    </xf>
    <xf numFmtId="41" fontId="5" fillId="0" borderId="9" xfId="1" applyNumberFormat="1" applyFont="1" applyFill="1" applyBorder="1" applyAlignment="1">
      <alignment horizontal="right" vertical="center" wrapText="1"/>
    </xf>
    <xf numFmtId="41" fontId="5" fillId="0" borderId="19" xfId="1" applyNumberFormat="1" applyFont="1" applyFill="1" applyBorder="1" applyAlignment="1">
      <alignment horizontal="right" vertical="center" wrapText="1"/>
    </xf>
    <xf numFmtId="41" fontId="5" fillId="0" borderId="33" xfId="1" applyNumberFormat="1" applyFont="1" applyFill="1" applyBorder="1" applyAlignment="1">
      <alignment horizontal="right" vertical="center" wrapText="1"/>
    </xf>
    <xf numFmtId="41" fontId="5" fillId="0" borderId="35" xfId="1" applyNumberFormat="1" applyFont="1" applyFill="1" applyBorder="1" applyAlignment="1">
      <alignment horizontal="right" vertical="center" wrapText="1"/>
    </xf>
    <xf numFmtId="41" fontId="5" fillId="0" borderId="18" xfId="1" applyNumberFormat="1" applyFont="1" applyFill="1" applyBorder="1" applyAlignment="1">
      <alignment horizontal="right" vertical="center" wrapText="1"/>
    </xf>
    <xf numFmtId="41" fontId="5" fillId="0" borderId="14" xfId="1" applyNumberFormat="1" applyFont="1" applyFill="1" applyBorder="1" applyAlignment="1">
      <alignment horizontal="right" vertical="center" wrapText="1"/>
    </xf>
    <xf numFmtId="41" fontId="4" fillId="0" borderId="16" xfId="0" applyNumberFormat="1" applyFont="1" applyBorder="1" applyAlignment="1">
      <alignment horizontal="center" vertical="center" wrapText="1"/>
    </xf>
    <xf numFmtId="41" fontId="5" fillId="0" borderId="15" xfId="1" applyNumberFormat="1" applyFont="1" applyFill="1" applyBorder="1" applyAlignment="1">
      <alignment horizontal="right" vertical="center" wrapText="1"/>
    </xf>
    <xf numFmtId="41" fontId="5" fillId="0" borderId="16" xfId="1" applyNumberFormat="1" applyFont="1" applyFill="1" applyBorder="1" applyAlignment="1">
      <alignment horizontal="right" vertical="center" wrapText="1"/>
    </xf>
    <xf numFmtId="41" fontId="5" fillId="0" borderId="8" xfId="1" applyNumberFormat="1" applyFont="1" applyFill="1" applyBorder="1" applyAlignment="1">
      <alignment horizontal="right" vertical="center" wrapText="1"/>
    </xf>
    <xf numFmtId="41" fontId="4" fillId="0" borderId="22" xfId="0" applyNumberFormat="1" applyFont="1" applyBorder="1" applyAlignment="1">
      <alignment horizontal="center" vertical="center" wrapText="1"/>
    </xf>
    <xf numFmtId="41" fontId="5" fillId="0" borderId="37" xfId="1" applyNumberFormat="1" applyFont="1" applyFill="1" applyBorder="1" applyAlignment="1">
      <alignment horizontal="right" vertical="center" wrapText="1"/>
    </xf>
    <xf numFmtId="41" fontId="2" fillId="0" borderId="27" xfId="1" applyNumberFormat="1" applyFont="1" applyFill="1" applyBorder="1" applyAlignment="1">
      <alignment horizontal="right" vertical="center" wrapText="1"/>
    </xf>
    <xf numFmtId="41" fontId="2" fillId="0" borderId="28" xfId="1" applyNumberFormat="1" applyFont="1" applyFill="1" applyBorder="1" applyAlignment="1">
      <alignment horizontal="right" vertical="center" wrapText="1"/>
    </xf>
    <xf numFmtId="41" fontId="2" fillId="0" borderId="29" xfId="1" applyNumberFormat="1" applyFont="1" applyFill="1" applyBorder="1" applyAlignment="1">
      <alignment horizontal="right" vertical="center" wrapText="1"/>
    </xf>
    <xf numFmtId="41" fontId="2" fillId="0" borderId="26" xfId="1" applyNumberFormat="1" applyFont="1" applyFill="1" applyBorder="1" applyAlignment="1">
      <alignment horizontal="right" vertical="center" wrapText="1"/>
    </xf>
    <xf numFmtId="41" fontId="2" fillId="0" borderId="30" xfId="1" applyNumberFormat="1" applyFont="1" applyFill="1" applyBorder="1" applyAlignment="1">
      <alignment horizontal="right" vertical="center" wrapText="1"/>
    </xf>
    <xf numFmtId="41" fontId="6" fillId="0" borderId="16" xfId="1" applyNumberFormat="1" applyFont="1" applyFill="1" applyBorder="1" applyAlignment="1">
      <alignment horizontal="right" vertical="center" wrapText="1"/>
    </xf>
    <xf numFmtId="164" fontId="6" fillId="0" borderId="0" xfId="0" applyNumberFormat="1" applyFont="1" applyAlignment="1">
      <alignment horizontal="center" vertical="center" wrapText="1"/>
    </xf>
    <xf numFmtId="41" fontId="5" fillId="0" borderId="42" xfId="1" applyNumberFormat="1" applyFont="1" applyFill="1" applyBorder="1" applyAlignment="1">
      <alignment horizontal="center" vertical="center" wrapText="1"/>
    </xf>
    <xf numFmtId="164" fontId="4" fillId="0" borderId="43" xfId="0" applyNumberFormat="1" applyFont="1" applyBorder="1" applyAlignment="1">
      <alignment vertical="center" wrapText="1"/>
    </xf>
    <xf numFmtId="41" fontId="4" fillId="0" borderId="15" xfId="0" applyNumberFormat="1" applyFont="1" applyBorder="1" applyAlignment="1">
      <alignment horizontal="center" vertical="center"/>
    </xf>
    <xf numFmtId="164" fontId="4" fillId="0" borderId="13" xfId="0" applyNumberFormat="1" applyFont="1" applyBorder="1" applyAlignment="1">
      <alignment horizontal="center" vertical="center"/>
    </xf>
    <xf numFmtId="164" fontId="4" fillId="0" borderId="44" xfId="0" applyNumberFormat="1" applyFont="1" applyBorder="1" applyAlignment="1">
      <alignment horizontal="center" vertical="center" wrapText="1"/>
    </xf>
    <xf numFmtId="164" fontId="7" fillId="0" borderId="1" xfId="0" applyNumberFormat="1" applyFont="1" applyBorder="1" applyAlignment="1">
      <alignment horizontal="center" vertical="center" wrapText="1"/>
    </xf>
    <xf numFmtId="164" fontId="7" fillId="0" borderId="2" xfId="0" applyNumberFormat="1" applyFont="1" applyBorder="1" applyAlignment="1">
      <alignment horizontal="center" vertical="center" wrapText="1"/>
    </xf>
    <xf numFmtId="164" fontId="7" fillId="0" borderId="3" xfId="0" applyNumberFormat="1" applyFont="1" applyBorder="1" applyAlignment="1">
      <alignment horizontal="center" vertical="center" wrapText="1"/>
    </xf>
    <xf numFmtId="164" fontId="7" fillId="0" borderId="46" xfId="0" applyNumberFormat="1" applyFont="1" applyBorder="1" applyAlignment="1">
      <alignment horizontal="center" vertical="center" wrapText="1"/>
    </xf>
    <xf numFmtId="164" fontId="7" fillId="0" borderId="47" xfId="0" applyNumberFormat="1" applyFont="1" applyBorder="1" applyAlignment="1">
      <alignment horizontal="center" vertical="center" wrapText="1"/>
    </xf>
    <xf numFmtId="164" fontId="2" fillId="0" borderId="48" xfId="0" applyNumberFormat="1" applyFont="1" applyBorder="1" applyAlignment="1">
      <alignment horizontal="center" vertical="center" wrapText="1"/>
    </xf>
    <xf numFmtId="41" fontId="3" fillId="0" borderId="3" xfId="1" applyNumberFormat="1" applyFont="1" applyFill="1" applyBorder="1" applyAlignment="1">
      <alignment horizontal="center" vertical="center" wrapText="1"/>
    </xf>
    <xf numFmtId="164" fontId="2" fillId="0" borderId="46" xfId="0" applyNumberFormat="1" applyFont="1" applyBorder="1" applyAlignment="1">
      <alignment horizontal="center" vertical="center" wrapText="1"/>
    </xf>
    <xf numFmtId="164" fontId="10" fillId="0" borderId="0" xfId="0" applyNumberFormat="1" applyFont="1" applyAlignment="1">
      <alignment horizontal="left" vertical="center"/>
    </xf>
    <xf numFmtId="0" fontId="0" fillId="0" borderId="0" xfId="0" applyAlignment="1">
      <alignment wrapText="1"/>
    </xf>
    <xf numFmtId="0" fontId="0" fillId="0" borderId="0" xfId="0" applyAlignment="1">
      <alignment horizontal="center" vertical="center" wrapText="1"/>
    </xf>
    <xf numFmtId="164" fontId="4" fillId="0" borderId="34" xfId="0" applyNumberFormat="1" applyFont="1" applyBorder="1" applyAlignment="1">
      <alignment horizontal="center" vertical="center" wrapText="1"/>
    </xf>
    <xf numFmtId="164" fontId="11" fillId="0" borderId="41" xfId="0" applyNumberFormat="1" applyFont="1" applyBorder="1" applyAlignment="1">
      <alignment vertical="center" wrapText="1"/>
    </xf>
    <xf numFmtId="164" fontId="5" fillId="0" borderId="49" xfId="0" applyNumberFormat="1" applyFont="1" applyBorder="1" applyAlignment="1">
      <alignment horizontal="center" vertical="center" wrapText="1"/>
    </xf>
    <xf numFmtId="164" fontId="5" fillId="0" borderId="19" xfId="0" applyNumberFormat="1" applyFont="1" applyBorder="1" applyAlignment="1">
      <alignment horizontal="center" vertical="center" wrapText="1"/>
    </xf>
    <xf numFmtId="164" fontId="5" fillId="0" borderId="19" xfId="0" applyNumberFormat="1" applyFont="1" applyBorder="1" applyAlignment="1">
      <alignment horizontal="left" vertical="center" wrapText="1"/>
    </xf>
    <xf numFmtId="164" fontId="5" fillId="0" borderId="50" xfId="0" applyNumberFormat="1" applyFont="1" applyBorder="1" applyAlignment="1">
      <alignment horizontal="center" vertical="center" wrapText="1"/>
    </xf>
    <xf numFmtId="0" fontId="0" fillId="0" borderId="0" xfId="0" applyAlignment="1">
      <alignment horizontal="center" vertical="center"/>
    </xf>
    <xf numFmtId="164" fontId="11" fillId="0" borderId="43" xfId="0" applyNumberFormat="1" applyFont="1" applyBorder="1" applyAlignment="1">
      <alignment vertical="center" wrapText="1"/>
    </xf>
    <xf numFmtId="164" fontId="12" fillId="0" borderId="44" xfId="0" applyNumberFormat="1" applyFont="1" applyBorder="1" applyAlignment="1">
      <alignment horizontal="center" vertical="center" wrapText="1"/>
    </xf>
    <xf numFmtId="164" fontId="8" fillId="0" borderId="0" xfId="0" applyNumberFormat="1" applyFont="1" applyAlignment="1">
      <alignment horizontal="left" vertical="center"/>
    </xf>
    <xf numFmtId="0" fontId="4" fillId="0" borderId="19"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4" xfId="0" applyFont="1" applyBorder="1" applyAlignment="1">
      <alignment horizontal="left" vertical="center" wrapText="1"/>
    </xf>
    <xf numFmtId="0" fontId="4" fillId="0" borderId="19" xfId="0" applyFont="1" applyBorder="1" applyAlignment="1">
      <alignment horizontal="left" vertical="center" wrapText="1"/>
    </xf>
    <xf numFmtId="0" fontId="7" fillId="0" borderId="14" xfId="0" applyFont="1" applyBorder="1" applyAlignment="1">
      <alignment horizontal="left" vertical="center" wrapText="1"/>
    </xf>
    <xf numFmtId="0" fontId="7" fillId="0" borderId="14" xfId="0" applyFont="1" applyBorder="1" applyAlignment="1">
      <alignment horizontal="left" wrapText="1"/>
    </xf>
    <xf numFmtId="0" fontId="0" fillId="0" borderId="16" xfId="0" applyBorder="1"/>
    <xf numFmtId="164" fontId="2" fillId="0" borderId="52" xfId="0" applyNumberFormat="1" applyFont="1" applyBorder="1" applyAlignment="1">
      <alignment horizontal="center" vertical="center" wrapText="1"/>
    </xf>
    <xf numFmtId="164" fontId="2" fillId="0" borderId="53" xfId="0" applyNumberFormat="1" applyFont="1" applyBorder="1" applyAlignment="1">
      <alignment horizontal="center" vertical="center" textRotation="90" wrapText="1"/>
    </xf>
    <xf numFmtId="164" fontId="2" fillId="0" borderId="28" xfId="0" applyNumberFormat="1" applyFont="1" applyBorder="1" applyAlignment="1">
      <alignment horizontal="center" vertical="center" textRotation="90" wrapText="1"/>
    </xf>
    <xf numFmtId="164" fontId="2" fillId="0" borderId="28" xfId="0" applyNumberFormat="1" applyFont="1" applyBorder="1" applyAlignment="1">
      <alignment horizontal="center" vertical="center" wrapText="1"/>
    </xf>
    <xf numFmtId="164" fontId="2" fillId="0" borderId="29" xfId="0" applyNumberFormat="1" applyFont="1" applyBorder="1" applyAlignment="1">
      <alignment horizontal="center" vertical="center" wrapText="1"/>
    </xf>
    <xf numFmtId="41" fontId="3" fillId="0" borderId="27" xfId="1" applyNumberFormat="1" applyFont="1" applyFill="1" applyBorder="1" applyAlignment="1">
      <alignment horizontal="center" vertical="center" wrapText="1"/>
    </xf>
    <xf numFmtId="41" fontId="3" fillId="0" borderId="29" xfId="1" applyNumberFormat="1" applyFont="1" applyFill="1" applyBorder="1" applyAlignment="1">
      <alignment horizontal="center" vertical="center" wrapText="1"/>
    </xf>
    <xf numFmtId="41" fontId="4" fillId="0" borderId="54" xfId="1" applyNumberFormat="1" applyFont="1" applyFill="1" applyBorder="1" applyAlignment="1">
      <alignment horizontal="center" vertical="center" wrapText="1"/>
    </xf>
    <xf numFmtId="164" fontId="4" fillId="0" borderId="29" xfId="1" applyNumberFormat="1" applyFont="1" applyFill="1" applyBorder="1" applyAlignment="1">
      <alignment horizontal="center" vertical="center" wrapText="1"/>
    </xf>
    <xf numFmtId="41" fontId="4" fillId="0" borderId="27" xfId="0" applyNumberFormat="1" applyFont="1" applyBorder="1" applyAlignment="1">
      <alignment horizontal="center" vertical="center" wrapText="1"/>
    </xf>
    <xf numFmtId="41" fontId="4" fillId="0" borderId="28" xfId="0" applyNumberFormat="1" applyFont="1" applyBorder="1" applyAlignment="1">
      <alignment horizontal="center" vertical="center" wrapText="1"/>
    </xf>
    <xf numFmtId="41" fontId="4" fillId="0" borderId="29" xfId="0" applyNumberFormat="1" applyFont="1" applyBorder="1" applyAlignment="1">
      <alignment horizontal="center" vertical="center" wrapText="1"/>
    </xf>
    <xf numFmtId="41" fontId="4" fillId="0" borderId="54" xfId="0" applyNumberFormat="1" applyFont="1" applyBorder="1" applyAlignment="1">
      <alignment horizontal="center" vertical="center" wrapText="1"/>
    </xf>
    <xf numFmtId="41" fontId="4" fillId="0" borderId="26" xfId="0" applyNumberFormat="1" applyFont="1" applyBorder="1" applyAlignment="1">
      <alignment horizontal="center" vertical="center" wrapText="1"/>
    </xf>
    <xf numFmtId="164" fontId="4" fillId="0" borderId="28" xfId="0" applyNumberFormat="1" applyFont="1" applyBorder="1" applyAlignment="1">
      <alignment horizontal="center" vertical="center" wrapText="1"/>
    </xf>
    <xf numFmtId="164" fontId="4" fillId="0" borderId="30" xfId="0" applyNumberFormat="1" applyFont="1" applyBorder="1" applyAlignment="1">
      <alignment horizontal="center" vertical="center" wrapText="1"/>
    </xf>
    <xf numFmtId="164" fontId="4" fillId="0" borderId="29" xfId="0" applyNumberFormat="1" applyFont="1" applyBorder="1" applyAlignment="1">
      <alignment horizontal="center" vertical="center" wrapText="1"/>
    </xf>
    <xf numFmtId="164" fontId="4" fillId="0" borderId="27" xfId="0" applyNumberFormat="1" applyFont="1" applyBorder="1" applyAlignment="1">
      <alignment horizontal="center" vertical="center" wrapText="1"/>
    </xf>
    <xf numFmtId="41" fontId="4" fillId="0" borderId="9" xfId="2" applyNumberFormat="1" applyFont="1" applyFill="1" applyBorder="1" applyAlignment="1">
      <alignment horizontal="right" vertical="center" wrapText="1"/>
    </xf>
    <xf numFmtId="41" fontId="4" fillId="0" borderId="51" xfId="2" applyNumberFormat="1" applyFont="1" applyFill="1" applyBorder="1" applyAlignment="1">
      <alignment horizontal="right" vertical="center" wrapText="1"/>
    </xf>
    <xf numFmtId="41" fontId="0" fillId="0" borderId="51" xfId="0" applyNumberFormat="1" applyBorder="1"/>
    <xf numFmtId="41" fontId="0" fillId="0" borderId="9" xfId="0" applyNumberFormat="1" applyBorder="1" applyAlignment="1">
      <alignment horizontal="right" vertical="center"/>
    </xf>
    <xf numFmtId="41" fontId="0" fillId="0" borderId="19" xfId="0" applyNumberFormat="1" applyBorder="1" applyAlignment="1">
      <alignment horizontal="right" vertical="center"/>
    </xf>
    <xf numFmtId="41" fontId="0" fillId="0" borderId="51" xfId="0" applyNumberFormat="1" applyBorder="1" applyAlignment="1">
      <alignment horizontal="right" vertical="center"/>
    </xf>
    <xf numFmtId="41" fontId="0" fillId="0" borderId="55" xfId="0" applyNumberFormat="1" applyBorder="1" applyAlignment="1">
      <alignment horizontal="right" vertical="center"/>
    </xf>
    <xf numFmtId="41" fontId="4" fillId="0" borderId="15" xfId="2" applyNumberFormat="1" applyFont="1" applyFill="1" applyBorder="1" applyAlignment="1">
      <alignment horizontal="right" vertical="center" wrapText="1"/>
    </xf>
    <xf numFmtId="41" fontId="4" fillId="0" borderId="16" xfId="2" applyNumberFormat="1" applyFont="1" applyFill="1" applyBorder="1" applyAlignment="1">
      <alignment horizontal="right" vertical="center" wrapText="1"/>
    </xf>
    <xf numFmtId="41" fontId="0" fillId="0" borderId="15" xfId="0" applyNumberFormat="1" applyBorder="1"/>
    <xf numFmtId="41" fontId="0" fillId="0" borderId="16" xfId="0" applyNumberFormat="1" applyBorder="1"/>
    <xf numFmtId="41" fontId="0" fillId="0" borderId="15" xfId="0" applyNumberFormat="1" applyBorder="1" applyAlignment="1">
      <alignment horizontal="right" vertical="center"/>
    </xf>
    <xf numFmtId="41" fontId="0" fillId="0" borderId="14" xfId="0" applyNumberFormat="1" applyBorder="1" applyAlignment="1">
      <alignment horizontal="right" vertical="center"/>
    </xf>
    <xf numFmtId="41" fontId="0" fillId="0" borderId="16" xfId="0" applyNumberFormat="1" applyBorder="1" applyAlignment="1">
      <alignment horizontal="right" vertical="center"/>
    </xf>
    <xf numFmtId="41" fontId="7" fillId="0" borderId="15" xfId="2" applyNumberFormat="1" applyFont="1" applyFill="1" applyBorder="1" applyAlignment="1">
      <alignment horizontal="right" vertical="center" wrapText="1"/>
    </xf>
    <xf numFmtId="41" fontId="7" fillId="0" borderId="16" xfId="2" applyNumberFormat="1" applyFont="1" applyFill="1" applyBorder="1" applyAlignment="1">
      <alignment horizontal="right" vertical="center" wrapText="1"/>
    </xf>
    <xf numFmtId="41" fontId="7" fillId="0" borderId="15" xfId="2" quotePrefix="1" applyNumberFormat="1" applyFont="1" applyFill="1" applyBorder="1" applyAlignment="1">
      <alignment horizontal="right" vertical="center" wrapText="1"/>
    </xf>
    <xf numFmtId="41" fontId="7" fillId="0" borderId="15" xfId="0" applyNumberFormat="1" applyFont="1" applyBorder="1" applyAlignment="1">
      <alignment horizontal="right" vertical="center" wrapText="1"/>
    </xf>
    <xf numFmtId="41" fontId="7" fillId="0" borderId="16" xfId="0" applyNumberFormat="1" applyFont="1" applyBorder="1" applyAlignment="1">
      <alignment horizontal="right" vertical="center" wrapText="1"/>
    </xf>
    <xf numFmtId="41" fontId="13" fillId="0" borderId="15" xfId="2" applyNumberFormat="1" applyFont="1" applyFill="1" applyBorder="1" applyAlignment="1">
      <alignment horizontal="right" vertical="center" wrapText="1"/>
    </xf>
    <xf numFmtId="41" fontId="13" fillId="0" borderId="16" xfId="2" applyNumberFormat="1" applyFont="1" applyFill="1" applyBorder="1" applyAlignment="1">
      <alignment horizontal="right" vertical="center" wrapText="1"/>
    </xf>
    <xf numFmtId="0" fontId="0" fillId="0" borderId="19" xfId="0" applyBorder="1" applyAlignment="1">
      <alignment wrapText="1"/>
    </xf>
    <xf numFmtId="0" fontId="0" fillId="0" borderId="14" xfId="0" applyBorder="1" applyAlignment="1">
      <alignment wrapText="1"/>
    </xf>
    <xf numFmtId="0" fontId="14" fillId="0" borderId="0" xfId="0" applyFont="1" applyAlignment="1">
      <alignment wrapText="1"/>
    </xf>
    <xf numFmtId="41" fontId="0" fillId="0" borderId="0" xfId="0" applyNumberFormat="1"/>
    <xf numFmtId="164" fontId="10" fillId="0" borderId="0" xfId="0" applyNumberFormat="1" applyFont="1" applyAlignment="1">
      <alignment horizontal="center" vertical="center" wrapText="1"/>
    </xf>
    <xf numFmtId="41" fontId="0" fillId="0" borderId="15" xfId="0" applyNumberFormat="1" applyBorder="1" applyAlignment="1">
      <alignment horizontal="center" vertical="center"/>
    </xf>
    <xf numFmtId="0" fontId="0" fillId="0" borderId="0" xfId="0" applyAlignment="1">
      <alignment vertical="center" wrapText="1"/>
    </xf>
    <xf numFmtId="0" fontId="0" fillId="0" borderId="16" xfId="0" applyBorder="1" applyAlignment="1">
      <alignment horizontal="center" vertical="center"/>
    </xf>
    <xf numFmtId="41" fontId="0" fillId="0" borderId="15" xfId="0" applyNumberFormat="1" applyBorder="1" applyAlignment="1">
      <alignment vertical="center"/>
    </xf>
    <xf numFmtId="0" fontId="11" fillId="0" borderId="14" xfId="0" applyFont="1" applyBorder="1" applyAlignment="1">
      <alignment horizontal="left" vertical="center" wrapText="1"/>
    </xf>
    <xf numFmtId="0" fontId="15" fillId="0" borderId="14" xfId="0" applyFont="1" applyBorder="1" applyAlignment="1">
      <alignment horizontal="left" vertical="center" wrapText="1"/>
    </xf>
    <xf numFmtId="164" fontId="4" fillId="0" borderId="21" xfId="0" applyNumberFormat="1" applyFont="1" applyBorder="1" applyAlignment="1">
      <alignment horizontal="center" vertical="center"/>
    </xf>
    <xf numFmtId="164" fontId="0" fillId="0" borderId="25" xfId="0" applyNumberFormat="1" applyBorder="1" applyAlignment="1">
      <alignment horizontal="center" vertical="center" wrapText="1"/>
    </xf>
    <xf numFmtId="164" fontId="4" fillId="0" borderId="25" xfId="0" applyNumberFormat="1" applyFont="1" applyBorder="1" applyAlignment="1">
      <alignment horizontal="center" vertical="center" wrapText="1"/>
    </xf>
    <xf numFmtId="164" fontId="4" fillId="0" borderId="25" xfId="0" applyNumberFormat="1" applyFont="1" applyBorder="1" applyAlignment="1">
      <alignment vertical="center" wrapText="1"/>
    </xf>
    <xf numFmtId="164" fontId="4" fillId="0" borderId="45" xfId="0" applyNumberFormat="1" applyFont="1" applyBorder="1" applyAlignment="1">
      <alignment horizontal="center" vertical="center" wrapText="1"/>
    </xf>
    <xf numFmtId="41" fontId="0" fillId="0" borderId="35" xfId="0" applyNumberFormat="1" applyBorder="1" applyAlignment="1">
      <alignment horizontal="right" vertical="center"/>
    </xf>
    <xf numFmtId="41" fontId="0" fillId="0" borderId="18" xfId="0" applyNumberFormat="1" applyBorder="1" applyAlignment="1">
      <alignment horizontal="right" vertical="center"/>
    </xf>
    <xf numFmtId="41" fontId="16" fillId="0" borderId="38" xfId="0" applyNumberFormat="1" applyFont="1" applyBorder="1"/>
    <xf numFmtId="41" fontId="16" fillId="0" borderId="39" xfId="0" applyNumberFormat="1" applyFont="1" applyBorder="1"/>
    <xf numFmtId="41" fontId="16" fillId="0" borderId="38" xfId="0" applyNumberFormat="1" applyFont="1" applyBorder="1" applyAlignment="1">
      <alignment horizontal="right" vertical="center"/>
    </xf>
    <xf numFmtId="41" fontId="16" fillId="0" borderId="20" xfId="0" applyNumberFormat="1" applyFont="1" applyBorder="1" applyAlignment="1">
      <alignment horizontal="right" vertical="center"/>
    </xf>
    <xf numFmtId="41" fontId="16" fillId="0" borderId="39" xfId="0" applyNumberFormat="1" applyFont="1" applyBorder="1" applyAlignment="1">
      <alignment horizontal="right" vertical="center"/>
    </xf>
    <xf numFmtId="41" fontId="16" fillId="0" borderId="56" xfId="0" applyNumberFormat="1" applyFont="1" applyBorder="1" applyAlignment="1">
      <alignment horizontal="right" vertical="center"/>
    </xf>
    <xf numFmtId="41" fontId="4" fillId="0" borderId="57" xfId="0" applyNumberFormat="1" applyFont="1" applyBorder="1" applyAlignment="1">
      <alignment vertical="center"/>
    </xf>
    <xf numFmtId="164" fontId="2" fillId="0" borderId="6" xfId="0" applyNumberFormat="1" applyFont="1" applyBorder="1" applyAlignment="1">
      <alignment horizontal="center" vertical="center" wrapText="1"/>
    </xf>
    <xf numFmtId="164" fontId="5" fillId="0" borderId="59" xfId="0" applyNumberFormat="1" applyFont="1" applyBorder="1" applyAlignment="1">
      <alignment horizontal="center" vertical="center" wrapText="1"/>
    </xf>
    <xf numFmtId="164" fontId="4" fillId="0" borderId="17" xfId="0" applyNumberFormat="1" applyFont="1" applyBorder="1" applyAlignment="1">
      <alignment horizontal="center" vertical="center" wrapText="1"/>
    </xf>
    <xf numFmtId="164" fontId="12" fillId="0" borderId="17" xfId="0" applyNumberFormat="1" applyFont="1" applyBorder="1" applyAlignment="1">
      <alignment horizontal="center" vertical="center" wrapText="1"/>
    </xf>
    <xf numFmtId="164" fontId="4" fillId="0" borderId="60" xfId="0" applyNumberFormat="1" applyFont="1" applyBorder="1" applyAlignment="1">
      <alignment horizontal="center" vertical="center" wrapText="1"/>
    </xf>
    <xf numFmtId="164" fontId="7" fillId="0" borderId="61" xfId="0" applyNumberFormat="1" applyFont="1" applyBorder="1" applyAlignment="1">
      <alignment horizontal="center" vertical="center" wrapText="1"/>
    </xf>
    <xf numFmtId="164" fontId="2" fillId="0" borderId="54" xfId="0" applyNumberFormat="1" applyFont="1" applyBorder="1" applyAlignment="1">
      <alignment horizontal="center" vertical="center" wrapText="1"/>
    </xf>
    <xf numFmtId="0" fontId="0" fillId="0" borderId="59" xfId="0" applyBorder="1" applyAlignment="1">
      <alignment horizontal="center" vertical="center"/>
    </xf>
    <xf numFmtId="0" fontId="0" fillId="0" borderId="17" xfId="0" applyBorder="1" applyAlignment="1">
      <alignment horizontal="center" vertical="center"/>
    </xf>
    <xf numFmtId="0" fontId="0" fillId="0" borderId="17" xfId="0" applyBorder="1"/>
    <xf numFmtId="0" fontId="18" fillId="0" borderId="0" xfId="3" applyFont="1" applyAlignment="1">
      <alignment horizontal="center" vertical="top"/>
    </xf>
    <xf numFmtId="0" fontId="17" fillId="0" borderId="0" xfId="3"/>
    <xf numFmtId="49" fontId="17" fillId="0" borderId="0" xfId="3" applyNumberFormat="1" applyAlignment="1">
      <alignment vertical="top"/>
    </xf>
    <xf numFmtId="0" fontId="17" fillId="0" borderId="0" xfId="3" applyAlignment="1">
      <alignment vertical="top"/>
    </xf>
    <xf numFmtId="0" fontId="16" fillId="0" borderId="58" xfId="0" applyFont="1" applyBorder="1" applyAlignment="1">
      <alignment horizontal="center"/>
    </xf>
    <xf numFmtId="41" fontId="3" fillId="0" borderId="19" xfId="0" applyNumberFormat="1" applyFont="1" applyBorder="1" applyAlignment="1">
      <alignment horizontal="center" vertical="center" wrapText="1"/>
    </xf>
    <xf numFmtId="41" fontId="16" fillId="0" borderId="40" xfId="0" applyNumberFormat="1" applyFont="1" applyBorder="1" applyAlignment="1">
      <alignment horizontal="center"/>
    </xf>
    <xf numFmtId="0" fontId="0" fillId="0" borderId="0" xfId="0" applyAlignment="1">
      <alignment vertical="center"/>
    </xf>
    <xf numFmtId="0" fontId="0" fillId="0" borderId="0" xfId="0" applyBorder="1" applyAlignment="1">
      <alignment horizontal="center" vertical="center"/>
    </xf>
    <xf numFmtId="0" fontId="0" fillId="0" borderId="0" xfId="0" applyBorder="1"/>
    <xf numFmtId="0" fontId="0" fillId="0" borderId="0" xfId="0" applyBorder="1" applyAlignment="1">
      <alignment horizontal="center"/>
    </xf>
    <xf numFmtId="0" fontId="4" fillId="0" borderId="0" xfId="0" applyFont="1" applyBorder="1"/>
    <xf numFmtId="165" fontId="0" fillId="0" borderId="0" xfId="2" applyNumberFormat="1" applyFont="1" applyBorder="1"/>
    <xf numFmtId="0" fontId="4" fillId="0" borderId="0" xfId="0" applyFont="1" applyFill="1" applyBorder="1" applyAlignment="1">
      <alignment horizontal="center"/>
    </xf>
    <xf numFmtId="0" fontId="0" fillId="0" borderId="0" xfId="0" applyFill="1" applyAlignment="1">
      <alignment horizontal="center"/>
    </xf>
    <xf numFmtId="0" fontId="0" fillId="0" borderId="0" xfId="0" applyBorder="1" applyAlignment="1">
      <alignment vertical="center"/>
    </xf>
    <xf numFmtId="0" fontId="21"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22" fillId="0" borderId="2" xfId="0" applyFont="1" applyBorder="1" applyAlignment="1">
      <alignment horizontal="center" vertical="center" textRotation="90" wrapText="1"/>
    </xf>
    <xf numFmtId="0" fontId="22" fillId="0" borderId="2" xfId="0" applyFont="1" applyBorder="1" applyAlignment="1">
      <alignment horizontal="center" vertical="center" wrapText="1"/>
    </xf>
    <xf numFmtId="165" fontId="22" fillId="0" borderId="2" xfId="2" applyNumberFormat="1" applyFont="1" applyFill="1" applyBorder="1" applyAlignment="1">
      <alignment horizontal="center" vertical="center" wrapText="1"/>
    </xf>
    <xf numFmtId="41" fontId="22" fillId="0" borderId="46" xfId="0" applyNumberFormat="1" applyFont="1" applyBorder="1" applyAlignment="1">
      <alignment horizontal="center" vertical="center" wrapText="1"/>
    </xf>
    <xf numFmtId="0" fontId="24" fillId="0" borderId="19" xfId="0" applyFont="1" applyBorder="1" applyAlignment="1">
      <alignment horizontal="center" vertical="center"/>
    </xf>
    <xf numFmtId="0" fontId="24" fillId="0" borderId="19" xfId="0" applyFont="1" applyBorder="1" applyAlignment="1">
      <alignment vertical="center" wrapText="1"/>
    </xf>
    <xf numFmtId="165" fontId="23" fillId="0" borderId="19" xfId="3" applyNumberFormat="1" applyFont="1" applyBorder="1" applyAlignment="1">
      <alignment horizontal="center" vertical="center" wrapText="1"/>
    </xf>
    <xf numFmtId="0" fontId="24" fillId="0" borderId="19" xfId="0" applyFont="1" applyFill="1" applyBorder="1" applyAlignment="1">
      <alignment horizontal="center" vertical="center"/>
    </xf>
    <xf numFmtId="0" fontId="24" fillId="0" borderId="14" xfId="0" applyFont="1" applyBorder="1" applyAlignment="1">
      <alignment horizontal="center" vertical="center"/>
    </xf>
    <xf numFmtId="0" fontId="24" fillId="0" borderId="14" xfId="0" applyFont="1" applyBorder="1" applyAlignment="1">
      <alignment vertical="center"/>
    </xf>
    <xf numFmtId="0" fontId="24" fillId="0" borderId="14" xfId="0" applyFont="1" applyBorder="1" applyAlignment="1">
      <alignment vertical="center" wrapText="1"/>
    </xf>
    <xf numFmtId="165" fontId="23" fillId="0" borderId="14" xfId="3" applyNumberFormat="1" applyFont="1" applyBorder="1" applyAlignment="1">
      <alignment horizontal="center" vertical="center" wrapText="1"/>
    </xf>
    <xf numFmtId="0" fontId="24" fillId="0" borderId="14" xfId="0" applyFont="1" applyFill="1" applyBorder="1" applyAlignment="1">
      <alignment horizontal="center" vertical="center"/>
    </xf>
    <xf numFmtId="165" fontId="24" fillId="0" borderId="14" xfId="3" applyNumberFormat="1" applyFont="1" applyFill="1" applyBorder="1" applyAlignment="1">
      <alignment horizontal="center" vertical="center" wrapText="1"/>
    </xf>
    <xf numFmtId="0" fontId="24" fillId="0" borderId="14" xfId="0" applyFont="1" applyBorder="1" applyAlignment="1">
      <alignment horizontal="center" vertical="center" wrapText="1"/>
    </xf>
    <xf numFmtId="0" fontId="23" fillId="0" borderId="14" xfId="3" applyFont="1" applyBorder="1" applyAlignment="1">
      <alignment vertical="center" wrapText="1" shrinkToFit="1"/>
    </xf>
    <xf numFmtId="0" fontId="25" fillId="0" borderId="14" xfId="3" applyFont="1" applyBorder="1" applyAlignment="1">
      <alignment vertical="center" wrapText="1" shrinkToFit="1"/>
    </xf>
    <xf numFmtId="165" fontId="23" fillId="0" borderId="14" xfId="3" applyNumberFormat="1" applyFont="1" applyFill="1" applyBorder="1" applyAlignment="1">
      <alignment horizontal="center" vertical="center" wrapText="1"/>
    </xf>
    <xf numFmtId="165" fontId="24" fillId="0" borderId="14" xfId="2" applyNumberFormat="1" applyFont="1" applyBorder="1" applyAlignment="1">
      <alignment vertical="center"/>
    </xf>
    <xf numFmtId="0" fontId="22" fillId="0" borderId="2" xfId="0" applyFont="1" applyFill="1" applyBorder="1" applyAlignment="1">
      <alignment horizontal="center" vertical="center" wrapText="1"/>
    </xf>
    <xf numFmtId="0" fontId="24" fillId="0" borderId="19" xfId="0" applyFont="1" applyBorder="1" applyAlignment="1">
      <alignment horizontal="center" vertical="center" wrapText="1"/>
    </xf>
    <xf numFmtId="0" fontId="23" fillId="0" borderId="19" xfId="3" applyFont="1" applyBorder="1" applyAlignment="1">
      <alignment vertical="center" wrapText="1" shrinkToFit="1"/>
    </xf>
    <xf numFmtId="0" fontId="25" fillId="0" borderId="19" xfId="3" applyFont="1" applyBorder="1" applyAlignment="1">
      <alignment vertical="center" wrapText="1" shrinkToFit="1"/>
    </xf>
    <xf numFmtId="165" fontId="23" fillId="0" borderId="19" xfId="3" applyNumberFormat="1" applyFont="1" applyFill="1" applyBorder="1" applyAlignment="1">
      <alignment horizontal="center" vertical="center" wrapText="1"/>
    </xf>
    <xf numFmtId="0" fontId="20" fillId="0" borderId="0" xfId="0" applyFont="1" applyBorder="1" applyAlignment="1">
      <alignment horizontal="left" vertical="center"/>
    </xf>
    <xf numFmtId="0" fontId="24" fillId="0" borderId="49" xfId="0" applyFont="1" applyBorder="1" applyAlignment="1">
      <alignment horizontal="center" vertical="center"/>
    </xf>
    <xf numFmtId="0" fontId="23" fillId="0" borderId="50" xfId="0" applyFont="1" applyFill="1" applyBorder="1" applyAlignment="1">
      <alignment horizontal="center" vertical="center"/>
    </xf>
    <xf numFmtId="0" fontId="24" fillId="0" borderId="13" xfId="0" applyFont="1" applyBorder="1" applyAlignment="1">
      <alignment horizontal="center" vertical="center"/>
    </xf>
    <xf numFmtId="0" fontId="23" fillId="0" borderId="62" xfId="0" applyFont="1" applyBorder="1" applyAlignment="1">
      <alignment horizontal="center" vertical="center"/>
    </xf>
    <xf numFmtId="0" fontId="24" fillId="0" borderId="13" xfId="0" applyFont="1" applyFill="1" applyBorder="1" applyAlignment="1">
      <alignment horizontal="center" vertical="center"/>
    </xf>
    <xf numFmtId="0" fontId="23" fillId="0" borderId="62" xfId="0" applyFont="1" applyFill="1" applyBorder="1" applyAlignment="1">
      <alignment horizontal="center" vertical="center"/>
    </xf>
    <xf numFmtId="0" fontId="24" fillId="0" borderId="21" xfId="0" applyFont="1" applyFill="1" applyBorder="1" applyAlignment="1">
      <alignment horizontal="center" vertical="center"/>
    </xf>
    <xf numFmtId="0" fontId="24" fillId="0" borderId="25" xfId="0" applyFont="1" applyBorder="1" applyAlignment="1">
      <alignment horizontal="center" vertical="center"/>
    </xf>
    <xf numFmtId="0" fontId="24" fillId="0" borderId="25" xfId="0" applyFont="1" applyBorder="1" applyAlignment="1">
      <alignment vertical="center" wrapText="1"/>
    </xf>
    <xf numFmtId="165" fontId="24" fillId="0" borderId="25" xfId="2" applyNumberFormat="1" applyFont="1" applyBorder="1" applyAlignment="1">
      <alignment vertical="center"/>
    </xf>
    <xf numFmtId="0" fontId="24" fillId="0" borderId="25" xfId="0" applyFont="1" applyFill="1" applyBorder="1" applyAlignment="1">
      <alignment horizontal="center" vertical="center"/>
    </xf>
    <xf numFmtId="0" fontId="23" fillId="0" borderId="63" xfId="0" applyFont="1" applyBorder="1" applyAlignment="1">
      <alignment horizontal="center" vertical="center"/>
    </xf>
  </cellXfs>
  <cellStyles count="4">
    <cellStyle name="Comma" xfId="1" builtinId="3"/>
    <cellStyle name="Currency" xfId="2" builtinId="4"/>
    <cellStyle name="Normal" xfId="0" builtinId="0"/>
    <cellStyle name="Normal 2" xfId="3" xr:uid="{3A18633F-B391-455F-A75F-795419F0772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person displayName="Fox, Desiree J@DOT" id="{C52DB834-9AD7-4017-BC00-A14939CF29B5}" userId="S::desiree.fox@dot.ca.gov::817d46a5-6cd4-422b-8f51-9ade6e79b10f" providerId="AD"/>
  <person displayName="Fox, Desiree J@DOT" id="{2D8FC5F9-4EE6-477C-928F-0A6A9229E78E}" userId="S::desiree.fox@dot.ca.gov::d513cfc5-1ca2-4295-b81d-f3c978d0bac2" providerId="AD"/>
  <person displayName="Sarker, Afrid@DOT" id="{087B44AB-CC66-4E75-BC88-EC80AEF41520}" userId="S::Afrid.Sarker@dot.ca.gov::162200b9-3fbf-4790-855c-214fe8d03a28"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K24" dT="2026-01-14T23:11:08.46" personId="{087B44AB-CC66-4E75-BC88-EC80AEF41520}" id="{9278BB93-8835-4655-9404-AB68C44842AB}">
    <text xml:space="preserve">Additional fund was programmed in June 2025. Resolution# G-25-49. Microsoft Word - 1 Book Item 4.28 - 2025 ATP Amendment_June2025.docx </text>
    <extLst>
      <x:ext xmlns:xltc2="http://schemas.microsoft.com/office/spreadsheetml/2020/threadedcomments2" uri="{F7C98A9C-CBB3-438F-8F68-D28B6AF4A901}">
        <xltc2:checksum>153511199</xltc2:checksum>
        <xltc2:hyperlink startIndex="66" length="68" url="https://catc.ca.gov/-/media/ctc-media/documents/programs/atp/2025/2025-atp-amended-sw-sur-programs-jun2025-post.pdf"/>
      </x:ext>
    </extLst>
  </threadedComment>
  <threadedComment ref="K43" dT="2026-01-14T23:10:10.36" personId="{087B44AB-CC66-4E75-BC88-EC80AEF41520}" id="{FD31B9BA-88CA-4EC2-B6AA-9E1174945BF4}">
    <text xml:space="preserve">Additional fund was programmed in June 2025. Resolution# G-25-49. Microsoft Word - 1 Book Item 4.28 - 2025 ATP Amendment_June2025.docx </text>
    <extLst>
      <x:ext xmlns:xltc2="http://schemas.microsoft.com/office/spreadsheetml/2020/threadedcomments2" uri="{F7C98A9C-CBB3-438F-8F68-D28B6AF4A901}">
        <xltc2:checksum>153511199</xltc2:checksum>
        <xltc2:hyperlink startIndex="66" length="68" url="https://catc.ca.gov/-/media/ctc-media/documents/programs/atp/2025/2025-atp-amended-sw-sur-programs-jun2025-post.pdf"/>
      </x:ext>
    </extLst>
  </threadedComment>
</ThreadedComments>
</file>

<file path=xl/threadedComments/threadedComment2.xml><?xml version="1.0" encoding="utf-8"?>
<ThreadedComments xmlns="http://schemas.microsoft.com/office/spreadsheetml/2018/threadedcomments" xmlns:x="http://schemas.openxmlformats.org/spreadsheetml/2006/main">
  <threadedComment ref="K17" dT="2023-06-23T18:07:44.78" personId="{087B44AB-CC66-4E75-BC88-EC80AEF41520}" id="{10E9992E-947C-4D5D-B162-786875081CAD}">
    <text>Initially it was partially funded for $8,079k. In may 23 CTC mtg, it was fully funded to the requested amount for $14,006k</text>
  </threadedComment>
</ThreadedComments>
</file>

<file path=xl/threadedComments/threadedComment3.xml><?xml version="1.0" encoding="utf-8"?>
<ThreadedComments xmlns="http://schemas.microsoft.com/office/spreadsheetml/2018/threadedcomments" xmlns:x="http://schemas.openxmlformats.org/spreadsheetml/2006/main">
  <threadedComment ref="F3" dT="2023-06-22T00:34:07.68" personId="{C52DB834-9AD7-4017-BC00-A14939CF29B5}" id="{9CABAAFE-F32B-434C-AB2F-0D987C385580}">
    <text>20.20 PECT code</text>
  </threadedComment>
  <threadedComment ref="F15" dT="2023-06-15T22:35:14.47" personId="{2D8FC5F9-4EE6-477C-928F-0A6A9229E78E}" id="{DDEC29C6-9846-4AB4-B26B-A3FE0B0D7BFC}">
    <text>Check to see if on the SHS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 Id="rId4" Type="http://schemas.microsoft.com/office/2017/10/relationships/threadedComment" Target="../threadedComments/threadedComment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 Id="rId4" Type="http://schemas.microsoft.com/office/2017/10/relationships/threadedComment" Target="../threadedComments/threadedComment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0804B-2348-43A5-A5CD-3217E28DDD17}">
  <sheetPr>
    <pageSetUpPr fitToPage="1"/>
  </sheetPr>
  <dimension ref="A1:AI52"/>
  <sheetViews>
    <sheetView tabSelected="1" view="pageLayout" zoomScaleNormal="80" workbookViewId="0">
      <selection activeCell="L58" sqref="L58"/>
    </sheetView>
    <sheetView tabSelected="1" view="pageLayout" zoomScale="85" zoomScaleNormal="100" zoomScalePageLayoutView="85" workbookViewId="1">
      <selection activeCell="F19" sqref="F19"/>
    </sheetView>
  </sheetViews>
  <sheetFormatPr defaultColWidth="15" defaultRowHeight="15" x14ac:dyDescent="0.25"/>
  <cols>
    <col min="1" max="1" width="10.85546875" customWidth="1"/>
    <col min="2" max="2" width="10.85546875" style="197" customWidth="1"/>
    <col min="3" max="3" width="10.5703125" bestFit="1" customWidth="1"/>
    <col min="4" max="4" width="8" style="197" bestFit="1" customWidth="1"/>
    <col min="5" max="5" width="13.28515625" bestFit="1" customWidth="1"/>
    <col min="6" max="6" width="27" customWidth="1"/>
    <col min="7" max="7" width="32.28515625" customWidth="1"/>
    <col min="8" max="8" width="40.7109375" customWidth="1"/>
    <col min="9" max="9" width="70" customWidth="1"/>
    <col min="10" max="10" width="17.28515625" bestFit="1" customWidth="1"/>
    <col min="11" max="11" width="15.140625" bestFit="1" customWidth="1"/>
    <col min="12" max="12" width="14.28515625" style="204" bestFit="1" customWidth="1"/>
    <col min="13" max="13" width="14.85546875" customWidth="1"/>
  </cols>
  <sheetData>
    <row r="1" spans="1:13" ht="15.75" thickBot="1" x14ac:dyDescent="0.3">
      <c r="A1" s="232" t="s">
        <v>1339</v>
      </c>
      <c r="B1" s="198"/>
      <c r="C1" s="198"/>
      <c r="D1" s="205"/>
      <c r="E1" s="199"/>
      <c r="F1" s="200"/>
      <c r="G1" s="201"/>
      <c r="H1" s="199"/>
      <c r="I1" s="199"/>
      <c r="J1" s="202"/>
      <c r="K1" s="202"/>
      <c r="L1" s="203"/>
      <c r="M1" s="200"/>
    </row>
    <row r="2" spans="1:13" ht="54.75" thickBot="1" x14ac:dyDescent="0.3">
      <c r="A2" s="206" t="s">
        <v>761</v>
      </c>
      <c r="B2" s="207" t="s">
        <v>763</v>
      </c>
      <c r="C2" s="207" t="s">
        <v>767</v>
      </c>
      <c r="D2" s="208" t="s">
        <v>1</v>
      </c>
      <c r="E2" s="208" t="s">
        <v>2</v>
      </c>
      <c r="F2" s="209" t="s">
        <v>718</v>
      </c>
      <c r="G2" s="209" t="s">
        <v>0</v>
      </c>
      <c r="H2" s="209" t="s">
        <v>5</v>
      </c>
      <c r="I2" s="209" t="s">
        <v>6</v>
      </c>
      <c r="J2" s="210" t="s">
        <v>1305</v>
      </c>
      <c r="K2" s="210" t="s">
        <v>1306</v>
      </c>
      <c r="L2" s="227" t="s">
        <v>309</v>
      </c>
      <c r="M2" s="211" t="s">
        <v>764</v>
      </c>
    </row>
    <row r="3" spans="1:13" ht="40.5" x14ac:dyDescent="0.25">
      <c r="A3" s="233" t="s">
        <v>762</v>
      </c>
      <c r="B3" s="212"/>
      <c r="C3" s="212" t="s">
        <v>1418</v>
      </c>
      <c r="D3" s="228">
        <v>1</v>
      </c>
      <c r="E3" s="228" t="s">
        <v>222</v>
      </c>
      <c r="F3" s="229" t="s">
        <v>1345</v>
      </c>
      <c r="G3" s="229" t="s">
        <v>1340</v>
      </c>
      <c r="H3" s="230" t="s">
        <v>1348</v>
      </c>
      <c r="I3" s="213" t="s">
        <v>1352</v>
      </c>
      <c r="J3" s="214">
        <v>6181</v>
      </c>
      <c r="K3" s="231">
        <v>6181</v>
      </c>
      <c r="L3" s="215" t="s">
        <v>311</v>
      </c>
      <c r="M3" s="234" t="s">
        <v>766</v>
      </c>
    </row>
    <row r="4" spans="1:13" ht="40.5" x14ac:dyDescent="0.25">
      <c r="A4" s="235" t="s">
        <v>108</v>
      </c>
      <c r="B4" s="216"/>
      <c r="C4" s="216" t="s">
        <v>1413</v>
      </c>
      <c r="D4" s="216">
        <v>3</v>
      </c>
      <c r="E4" s="216" t="s">
        <v>118</v>
      </c>
      <c r="F4" s="218" t="s">
        <v>1313</v>
      </c>
      <c r="G4" s="218" t="s">
        <v>1309</v>
      </c>
      <c r="H4" s="218" t="s">
        <v>1321</v>
      </c>
      <c r="I4" s="218" t="s">
        <v>1330</v>
      </c>
      <c r="J4" s="219">
        <v>16300</v>
      </c>
      <c r="K4" s="219">
        <v>12990</v>
      </c>
      <c r="L4" s="220" t="s">
        <v>311</v>
      </c>
      <c r="M4" s="236" t="s">
        <v>766</v>
      </c>
    </row>
    <row r="5" spans="1:13" ht="40.5" x14ac:dyDescent="0.25">
      <c r="A5" s="237" t="s">
        <v>746</v>
      </c>
      <c r="B5" s="216" t="s">
        <v>747</v>
      </c>
      <c r="C5" s="216" t="s">
        <v>1455</v>
      </c>
      <c r="D5" s="216">
        <v>3</v>
      </c>
      <c r="E5" s="216" t="s">
        <v>126</v>
      </c>
      <c r="F5" s="218" t="s">
        <v>128</v>
      </c>
      <c r="G5" s="218" t="s">
        <v>36</v>
      </c>
      <c r="H5" s="217" t="s">
        <v>1382</v>
      </c>
      <c r="I5" s="218" t="s">
        <v>1511</v>
      </c>
      <c r="J5" s="226">
        <v>8172</v>
      </c>
      <c r="K5" s="226">
        <v>402</v>
      </c>
      <c r="L5" s="220" t="s">
        <v>310</v>
      </c>
      <c r="M5" s="236" t="s">
        <v>765</v>
      </c>
    </row>
    <row r="6" spans="1:13" ht="40.5" x14ac:dyDescent="0.25">
      <c r="A6" s="237" t="s">
        <v>746</v>
      </c>
      <c r="B6" s="216" t="s">
        <v>747</v>
      </c>
      <c r="C6" s="216" t="s">
        <v>1456</v>
      </c>
      <c r="D6" s="216">
        <v>3</v>
      </c>
      <c r="E6" s="216" t="s">
        <v>126</v>
      </c>
      <c r="F6" s="218" t="s">
        <v>128</v>
      </c>
      <c r="G6" s="218" t="s">
        <v>36</v>
      </c>
      <c r="H6" s="217" t="s">
        <v>1383</v>
      </c>
      <c r="I6" s="218" t="s">
        <v>1511</v>
      </c>
      <c r="J6" s="226">
        <v>56</v>
      </c>
      <c r="K6" s="226">
        <v>50</v>
      </c>
      <c r="L6" s="220" t="s">
        <v>310</v>
      </c>
      <c r="M6" s="236" t="s">
        <v>765</v>
      </c>
    </row>
    <row r="7" spans="1:13" ht="40.5" x14ac:dyDescent="0.25">
      <c r="A7" s="237" t="s">
        <v>746</v>
      </c>
      <c r="B7" s="216" t="s">
        <v>747</v>
      </c>
      <c r="C7" s="216" t="s">
        <v>1429</v>
      </c>
      <c r="D7" s="216">
        <v>3</v>
      </c>
      <c r="E7" s="216" t="s">
        <v>126</v>
      </c>
      <c r="F7" s="218" t="s">
        <v>131</v>
      </c>
      <c r="G7" s="218" t="s">
        <v>1253</v>
      </c>
      <c r="H7" s="217" t="s">
        <v>1380</v>
      </c>
      <c r="I7" s="218" t="s">
        <v>1484</v>
      </c>
      <c r="J7" s="226">
        <v>69522</v>
      </c>
      <c r="K7" s="226">
        <v>1900</v>
      </c>
      <c r="L7" s="220" t="s">
        <v>311</v>
      </c>
      <c r="M7" s="236" t="s">
        <v>765</v>
      </c>
    </row>
    <row r="8" spans="1:13" ht="27" x14ac:dyDescent="0.25">
      <c r="A8" s="237" t="s">
        <v>746</v>
      </c>
      <c r="B8" s="216" t="s">
        <v>747</v>
      </c>
      <c r="C8" s="216" t="s">
        <v>1457</v>
      </c>
      <c r="D8" s="216">
        <v>3</v>
      </c>
      <c r="E8" s="216" t="s">
        <v>134</v>
      </c>
      <c r="F8" s="218" t="s">
        <v>135</v>
      </c>
      <c r="G8" s="218" t="s">
        <v>1476</v>
      </c>
      <c r="H8" s="217" t="s">
        <v>1381</v>
      </c>
      <c r="I8" s="218" t="s">
        <v>1512</v>
      </c>
      <c r="J8" s="226">
        <v>31050</v>
      </c>
      <c r="K8" s="226">
        <v>2000</v>
      </c>
      <c r="L8" s="220" t="s">
        <v>311</v>
      </c>
      <c r="M8" s="236" t="s">
        <v>766</v>
      </c>
    </row>
    <row r="9" spans="1:13" ht="40.5" x14ac:dyDescent="0.25">
      <c r="A9" s="237" t="s">
        <v>746</v>
      </c>
      <c r="B9" s="216" t="s">
        <v>747</v>
      </c>
      <c r="C9" s="216" t="s">
        <v>1432</v>
      </c>
      <c r="D9" s="216">
        <v>3</v>
      </c>
      <c r="E9" s="216" t="s">
        <v>134</v>
      </c>
      <c r="F9" s="218" t="s">
        <v>1460</v>
      </c>
      <c r="G9" s="218" t="s">
        <v>1362</v>
      </c>
      <c r="H9" s="218" t="s">
        <v>1384</v>
      </c>
      <c r="I9" s="218" t="s">
        <v>1487</v>
      </c>
      <c r="J9" s="226">
        <v>14009</v>
      </c>
      <c r="K9" s="226">
        <v>369</v>
      </c>
      <c r="L9" s="220" t="s">
        <v>311</v>
      </c>
      <c r="M9" s="236" t="s">
        <v>766</v>
      </c>
    </row>
    <row r="10" spans="1:13" ht="40.5" x14ac:dyDescent="0.25">
      <c r="A10" s="237" t="s">
        <v>746</v>
      </c>
      <c r="B10" s="216" t="s">
        <v>749</v>
      </c>
      <c r="C10" s="216" t="s">
        <v>1441</v>
      </c>
      <c r="D10" s="216">
        <v>4</v>
      </c>
      <c r="E10" s="216" t="s">
        <v>138</v>
      </c>
      <c r="F10" s="218" t="s">
        <v>1462</v>
      </c>
      <c r="G10" s="218" t="s">
        <v>1361</v>
      </c>
      <c r="H10" s="217" t="s">
        <v>1379</v>
      </c>
      <c r="I10" s="218" t="s">
        <v>1497</v>
      </c>
      <c r="J10" s="226">
        <v>7408</v>
      </c>
      <c r="K10" s="226">
        <v>673</v>
      </c>
      <c r="L10" s="220" t="s">
        <v>311</v>
      </c>
      <c r="M10" s="236" t="s">
        <v>766</v>
      </c>
    </row>
    <row r="11" spans="1:13" ht="40.5" x14ac:dyDescent="0.25">
      <c r="A11" s="237" t="s">
        <v>746</v>
      </c>
      <c r="B11" s="216" t="s">
        <v>749</v>
      </c>
      <c r="C11" s="216" t="s">
        <v>1438</v>
      </c>
      <c r="D11" s="216">
        <v>4</v>
      </c>
      <c r="E11" s="216" t="s">
        <v>138</v>
      </c>
      <c r="F11" s="218" t="s">
        <v>140</v>
      </c>
      <c r="G11" s="218" t="s">
        <v>43</v>
      </c>
      <c r="H11" s="217" t="s">
        <v>1378</v>
      </c>
      <c r="I11" s="218" t="s">
        <v>1494</v>
      </c>
      <c r="J11" s="226">
        <v>3875</v>
      </c>
      <c r="K11" s="226">
        <v>3430</v>
      </c>
      <c r="L11" s="220" t="s">
        <v>311</v>
      </c>
      <c r="M11" s="236" t="s">
        <v>766</v>
      </c>
    </row>
    <row r="12" spans="1:13" ht="54" x14ac:dyDescent="0.25">
      <c r="A12" s="237" t="s">
        <v>746</v>
      </c>
      <c r="B12" s="216" t="s">
        <v>749</v>
      </c>
      <c r="C12" s="216" t="s">
        <v>1513</v>
      </c>
      <c r="D12" s="216">
        <v>4</v>
      </c>
      <c r="E12" s="216" t="s">
        <v>142</v>
      </c>
      <c r="F12" s="218" t="s">
        <v>143</v>
      </c>
      <c r="G12" s="218" t="s">
        <v>1359</v>
      </c>
      <c r="H12" s="217" t="s">
        <v>1375</v>
      </c>
      <c r="I12" s="218" t="s">
        <v>1490</v>
      </c>
      <c r="J12" s="226">
        <v>5522</v>
      </c>
      <c r="K12" s="226">
        <v>4360</v>
      </c>
      <c r="L12" s="220" t="s">
        <v>311</v>
      </c>
      <c r="M12" s="236" t="s">
        <v>765</v>
      </c>
    </row>
    <row r="13" spans="1:13" ht="40.5" x14ac:dyDescent="0.25">
      <c r="A13" s="237" t="s">
        <v>746</v>
      </c>
      <c r="B13" s="216" t="s">
        <v>749</v>
      </c>
      <c r="C13" s="216" t="s">
        <v>1436</v>
      </c>
      <c r="D13" s="216">
        <v>4</v>
      </c>
      <c r="E13" s="216" t="s">
        <v>471</v>
      </c>
      <c r="F13" s="218" t="s">
        <v>490</v>
      </c>
      <c r="G13" s="218" t="s">
        <v>352</v>
      </c>
      <c r="H13" s="217" t="s">
        <v>1376</v>
      </c>
      <c r="I13" s="218" t="s">
        <v>1492</v>
      </c>
      <c r="J13" s="226">
        <v>5444</v>
      </c>
      <c r="K13" s="226">
        <v>4355</v>
      </c>
      <c r="L13" s="220" t="s">
        <v>311</v>
      </c>
      <c r="M13" s="236" t="s">
        <v>765</v>
      </c>
    </row>
    <row r="14" spans="1:13" ht="40.5" x14ac:dyDescent="0.25">
      <c r="A14" s="237" t="s">
        <v>746</v>
      </c>
      <c r="B14" s="216" t="s">
        <v>749</v>
      </c>
      <c r="C14" s="216" t="s">
        <v>1444</v>
      </c>
      <c r="D14" s="216">
        <v>4</v>
      </c>
      <c r="E14" s="216" t="s">
        <v>1410</v>
      </c>
      <c r="F14" s="218" t="s">
        <v>1463</v>
      </c>
      <c r="G14" s="218" t="s">
        <v>1360</v>
      </c>
      <c r="H14" s="217" t="s">
        <v>1377</v>
      </c>
      <c r="I14" s="218" t="s">
        <v>1500</v>
      </c>
      <c r="J14" s="226">
        <v>2152</v>
      </c>
      <c r="K14" s="226">
        <v>1630</v>
      </c>
      <c r="L14" s="220" t="s">
        <v>311</v>
      </c>
      <c r="M14" s="236" t="s">
        <v>766</v>
      </c>
    </row>
    <row r="15" spans="1:13" ht="67.5" x14ac:dyDescent="0.25">
      <c r="A15" s="237" t="s">
        <v>746</v>
      </c>
      <c r="B15" s="216" t="s">
        <v>1412</v>
      </c>
      <c r="C15" s="216" t="s">
        <v>1449</v>
      </c>
      <c r="D15" s="216">
        <v>5</v>
      </c>
      <c r="E15" s="216" t="s">
        <v>151</v>
      </c>
      <c r="F15" s="218" t="s">
        <v>1465</v>
      </c>
      <c r="G15" s="218" t="s">
        <v>1472</v>
      </c>
      <c r="H15" s="218" t="s">
        <v>1408</v>
      </c>
      <c r="I15" s="218" t="s">
        <v>1505</v>
      </c>
      <c r="J15" s="226">
        <v>836</v>
      </c>
      <c r="K15" s="226">
        <v>440</v>
      </c>
      <c r="L15" s="220" t="s">
        <v>311</v>
      </c>
      <c r="M15" s="236" t="s">
        <v>766</v>
      </c>
    </row>
    <row r="16" spans="1:13" ht="40.5" x14ac:dyDescent="0.25">
      <c r="A16" s="235" t="s">
        <v>108</v>
      </c>
      <c r="B16" s="216"/>
      <c r="C16" s="216" t="s">
        <v>1514</v>
      </c>
      <c r="D16" s="216">
        <v>5</v>
      </c>
      <c r="E16" s="216" t="s">
        <v>153</v>
      </c>
      <c r="F16" s="218" t="s">
        <v>1314</v>
      </c>
      <c r="G16" s="218" t="s">
        <v>1221</v>
      </c>
      <c r="H16" s="218" t="s">
        <v>1322</v>
      </c>
      <c r="I16" s="218" t="s">
        <v>1331</v>
      </c>
      <c r="J16" s="219">
        <v>9955</v>
      </c>
      <c r="K16" s="219">
        <v>7954</v>
      </c>
      <c r="L16" s="220" t="s">
        <v>311</v>
      </c>
      <c r="M16" s="236" t="s">
        <v>766</v>
      </c>
    </row>
    <row r="17" spans="1:13" ht="135" x14ac:dyDescent="0.25">
      <c r="A17" s="237" t="s">
        <v>746</v>
      </c>
      <c r="B17" s="216" t="s">
        <v>1412</v>
      </c>
      <c r="C17" s="216" t="s">
        <v>1450</v>
      </c>
      <c r="D17" s="216">
        <v>5</v>
      </c>
      <c r="E17" s="216" t="s">
        <v>151</v>
      </c>
      <c r="F17" s="218" t="s">
        <v>156</v>
      </c>
      <c r="G17" s="218" t="s">
        <v>1473</v>
      </c>
      <c r="H17" s="218" t="s">
        <v>1406</v>
      </c>
      <c r="I17" s="218" t="s">
        <v>1506</v>
      </c>
      <c r="J17" s="226">
        <v>1300</v>
      </c>
      <c r="K17" s="226">
        <v>1300</v>
      </c>
      <c r="L17" s="220" t="s">
        <v>310</v>
      </c>
      <c r="M17" s="236" t="s">
        <v>765</v>
      </c>
    </row>
    <row r="18" spans="1:13" ht="81" x14ac:dyDescent="0.25">
      <c r="A18" s="237" t="s">
        <v>746</v>
      </c>
      <c r="B18" s="216" t="s">
        <v>1412</v>
      </c>
      <c r="C18" s="216" t="s">
        <v>1451</v>
      </c>
      <c r="D18" s="216">
        <v>5</v>
      </c>
      <c r="E18" s="216" t="s">
        <v>151</v>
      </c>
      <c r="F18" s="218" t="s">
        <v>156</v>
      </c>
      <c r="G18" s="218" t="s">
        <v>1474</v>
      </c>
      <c r="H18" s="218" t="s">
        <v>1409</v>
      </c>
      <c r="I18" s="218" t="s">
        <v>1507</v>
      </c>
      <c r="J18" s="226">
        <v>35</v>
      </c>
      <c r="K18" s="226">
        <v>35</v>
      </c>
      <c r="L18" s="220" t="s">
        <v>311</v>
      </c>
      <c r="M18" s="236" t="s">
        <v>766</v>
      </c>
    </row>
    <row r="19" spans="1:13" ht="81" x14ac:dyDescent="0.25">
      <c r="A19" s="237" t="s">
        <v>746</v>
      </c>
      <c r="B19" s="216" t="s">
        <v>1412</v>
      </c>
      <c r="C19" s="216" t="s">
        <v>1452</v>
      </c>
      <c r="D19" s="216">
        <v>5</v>
      </c>
      <c r="E19" s="216" t="s">
        <v>151</v>
      </c>
      <c r="F19" s="218" t="s">
        <v>164</v>
      </c>
      <c r="G19" s="218" t="s">
        <v>1475</v>
      </c>
      <c r="H19" s="218" t="s">
        <v>1407</v>
      </c>
      <c r="I19" s="218" t="s">
        <v>1508</v>
      </c>
      <c r="J19" s="226">
        <v>2793</v>
      </c>
      <c r="K19" s="226">
        <v>1021</v>
      </c>
      <c r="L19" s="220" t="s">
        <v>311</v>
      </c>
      <c r="M19" s="236" t="s">
        <v>766</v>
      </c>
    </row>
    <row r="20" spans="1:13" ht="27" x14ac:dyDescent="0.25">
      <c r="A20" s="237" t="s">
        <v>746</v>
      </c>
      <c r="B20" s="216" t="s">
        <v>750</v>
      </c>
      <c r="C20" s="216" t="s">
        <v>1435</v>
      </c>
      <c r="D20" s="216">
        <v>6</v>
      </c>
      <c r="E20" s="216" t="s">
        <v>168</v>
      </c>
      <c r="F20" s="218" t="s">
        <v>169</v>
      </c>
      <c r="G20" s="218" t="s">
        <v>1357</v>
      </c>
      <c r="H20" s="217" t="s">
        <v>1373</v>
      </c>
      <c r="I20" s="218" t="s">
        <v>1491</v>
      </c>
      <c r="J20" s="226">
        <v>7256</v>
      </c>
      <c r="K20" s="226">
        <v>682</v>
      </c>
      <c r="L20" s="220" t="s">
        <v>311</v>
      </c>
      <c r="M20" s="236" t="s">
        <v>766</v>
      </c>
    </row>
    <row r="21" spans="1:13" ht="40.5" x14ac:dyDescent="0.25">
      <c r="A21" s="237" t="s">
        <v>746</v>
      </c>
      <c r="B21" s="216" t="s">
        <v>750</v>
      </c>
      <c r="C21" s="216" t="s">
        <v>1445</v>
      </c>
      <c r="D21" s="216">
        <v>6</v>
      </c>
      <c r="E21" s="216" t="s">
        <v>168</v>
      </c>
      <c r="F21" s="218" t="s">
        <v>496</v>
      </c>
      <c r="G21" s="218" t="s">
        <v>1358</v>
      </c>
      <c r="H21" s="217" t="s">
        <v>1374</v>
      </c>
      <c r="I21" s="218" t="s">
        <v>1501</v>
      </c>
      <c r="J21" s="226">
        <v>1350</v>
      </c>
      <c r="K21" s="226">
        <v>1195</v>
      </c>
      <c r="L21" s="220" t="s">
        <v>310</v>
      </c>
      <c r="M21" s="236" t="s">
        <v>765</v>
      </c>
    </row>
    <row r="22" spans="1:13" ht="27" x14ac:dyDescent="0.25">
      <c r="A22" s="235" t="s">
        <v>108</v>
      </c>
      <c r="B22" s="216"/>
      <c r="C22" s="216" t="s">
        <v>1420</v>
      </c>
      <c r="D22" s="216">
        <v>6</v>
      </c>
      <c r="E22" s="216" t="s">
        <v>288</v>
      </c>
      <c r="F22" s="218" t="s">
        <v>1315</v>
      </c>
      <c r="G22" s="218" t="s">
        <v>1310</v>
      </c>
      <c r="H22" s="218" t="s">
        <v>1323</v>
      </c>
      <c r="I22" s="218" t="s">
        <v>1332</v>
      </c>
      <c r="J22" s="219">
        <v>7756.2550000000001</v>
      </c>
      <c r="K22" s="219">
        <v>6201.2550000000001</v>
      </c>
      <c r="L22" s="220" t="s">
        <v>310</v>
      </c>
      <c r="M22" s="236" t="s">
        <v>765</v>
      </c>
    </row>
    <row r="23" spans="1:13" ht="40.5" x14ac:dyDescent="0.25">
      <c r="A23" s="235" t="s">
        <v>108</v>
      </c>
      <c r="B23" s="216"/>
      <c r="C23" s="216" t="s">
        <v>1515</v>
      </c>
      <c r="D23" s="216">
        <v>6</v>
      </c>
      <c r="E23" s="216" t="s">
        <v>166</v>
      </c>
      <c r="F23" s="218" t="s">
        <v>1316</v>
      </c>
      <c r="G23" s="218" t="s">
        <v>62</v>
      </c>
      <c r="H23" s="218" t="s">
        <v>1324</v>
      </c>
      <c r="I23" s="218" t="s">
        <v>1333</v>
      </c>
      <c r="J23" s="219">
        <v>7194</v>
      </c>
      <c r="K23" s="219">
        <v>5470</v>
      </c>
      <c r="L23" s="220" t="s">
        <v>311</v>
      </c>
      <c r="M23" s="236" t="s">
        <v>766</v>
      </c>
    </row>
    <row r="24" spans="1:13" ht="40.5" x14ac:dyDescent="0.25">
      <c r="A24" s="235" t="s">
        <v>762</v>
      </c>
      <c r="B24" s="216"/>
      <c r="C24" s="216" t="s">
        <v>1516</v>
      </c>
      <c r="D24" s="222">
        <v>6</v>
      </c>
      <c r="E24" s="222" t="s">
        <v>166</v>
      </c>
      <c r="F24" s="223" t="s">
        <v>1316</v>
      </c>
      <c r="G24" s="223" t="s">
        <v>1343</v>
      </c>
      <c r="H24" s="224" t="s">
        <v>1349</v>
      </c>
      <c r="I24" s="218" t="s">
        <v>1353</v>
      </c>
      <c r="J24" s="219">
        <v>43300</v>
      </c>
      <c r="K24" s="225">
        <v>34608</v>
      </c>
      <c r="L24" s="220" t="s">
        <v>311</v>
      </c>
      <c r="M24" s="238" t="s">
        <v>765</v>
      </c>
    </row>
    <row r="25" spans="1:13" ht="27" x14ac:dyDescent="0.25">
      <c r="A25" s="235" t="s">
        <v>108</v>
      </c>
      <c r="B25" s="216"/>
      <c r="C25" s="216" t="s">
        <v>1517</v>
      </c>
      <c r="D25" s="216">
        <v>6</v>
      </c>
      <c r="E25" s="216" t="s">
        <v>166</v>
      </c>
      <c r="F25" s="218" t="s">
        <v>1316</v>
      </c>
      <c r="G25" s="218" t="s">
        <v>1311</v>
      </c>
      <c r="H25" s="218" t="s">
        <v>1325</v>
      </c>
      <c r="I25" s="218" t="s">
        <v>1334</v>
      </c>
      <c r="J25" s="219">
        <v>14424</v>
      </c>
      <c r="K25" s="219">
        <v>11390</v>
      </c>
      <c r="L25" s="220" t="s">
        <v>311</v>
      </c>
      <c r="M25" s="236" t="s">
        <v>766</v>
      </c>
    </row>
    <row r="26" spans="1:13" ht="40.5" x14ac:dyDescent="0.25">
      <c r="A26" s="237" t="s">
        <v>746</v>
      </c>
      <c r="B26" s="216" t="s">
        <v>753</v>
      </c>
      <c r="C26" s="216" t="s">
        <v>1433</v>
      </c>
      <c r="D26" s="216">
        <v>7</v>
      </c>
      <c r="E26" s="216" t="s">
        <v>174</v>
      </c>
      <c r="F26" s="218" t="s">
        <v>177</v>
      </c>
      <c r="G26" s="218" t="s">
        <v>1470</v>
      </c>
      <c r="H26" s="218" t="s">
        <v>1390</v>
      </c>
      <c r="I26" s="218" t="s">
        <v>1488</v>
      </c>
      <c r="J26" s="226">
        <v>34505</v>
      </c>
      <c r="K26" s="226">
        <v>4355</v>
      </c>
      <c r="L26" s="220" t="s">
        <v>311</v>
      </c>
      <c r="M26" s="236" t="s">
        <v>766</v>
      </c>
    </row>
    <row r="27" spans="1:13" ht="40.5" x14ac:dyDescent="0.25">
      <c r="A27" s="235" t="s">
        <v>108</v>
      </c>
      <c r="B27" s="216"/>
      <c r="C27" s="216" t="s">
        <v>1415</v>
      </c>
      <c r="D27" s="216">
        <v>7</v>
      </c>
      <c r="E27" s="216" t="s">
        <v>174</v>
      </c>
      <c r="F27" s="218" t="s">
        <v>1318</v>
      </c>
      <c r="G27" s="218" t="s">
        <v>1312</v>
      </c>
      <c r="H27" s="218" t="s">
        <v>1327</v>
      </c>
      <c r="I27" s="218" t="s">
        <v>1336</v>
      </c>
      <c r="J27" s="219">
        <v>9013</v>
      </c>
      <c r="K27" s="219">
        <v>7656</v>
      </c>
      <c r="L27" s="220" t="s">
        <v>310</v>
      </c>
      <c r="M27" s="236" t="s">
        <v>765</v>
      </c>
    </row>
    <row r="28" spans="1:13" ht="40.5" x14ac:dyDescent="0.25">
      <c r="A28" s="235" t="s">
        <v>108</v>
      </c>
      <c r="B28" s="216"/>
      <c r="C28" s="216" t="s">
        <v>1417</v>
      </c>
      <c r="D28" s="216">
        <v>7</v>
      </c>
      <c r="E28" s="216" t="s">
        <v>174</v>
      </c>
      <c r="F28" s="218" t="s">
        <v>1319</v>
      </c>
      <c r="G28" s="218" t="s">
        <v>390</v>
      </c>
      <c r="H28" s="218" t="s">
        <v>1328</v>
      </c>
      <c r="I28" s="218" t="s">
        <v>1337</v>
      </c>
      <c r="J28" s="219">
        <v>9990</v>
      </c>
      <c r="K28" s="219">
        <v>7990</v>
      </c>
      <c r="L28" s="220" t="s">
        <v>311</v>
      </c>
      <c r="M28" s="236" t="s">
        <v>766</v>
      </c>
    </row>
    <row r="29" spans="1:13" ht="54" x14ac:dyDescent="0.25">
      <c r="A29" s="237" t="s">
        <v>746</v>
      </c>
      <c r="B29" s="216" t="s">
        <v>753</v>
      </c>
      <c r="C29" s="216" t="s">
        <v>1442</v>
      </c>
      <c r="D29" s="216">
        <v>7</v>
      </c>
      <c r="E29" s="216" t="s">
        <v>174</v>
      </c>
      <c r="F29" s="218" t="s">
        <v>183</v>
      </c>
      <c r="G29" s="218" t="s">
        <v>379</v>
      </c>
      <c r="H29" s="218" t="s">
        <v>1389</v>
      </c>
      <c r="I29" s="218" t="s">
        <v>1498</v>
      </c>
      <c r="J29" s="226">
        <v>9990</v>
      </c>
      <c r="K29" s="226">
        <v>7990</v>
      </c>
      <c r="L29" s="220" t="s">
        <v>311</v>
      </c>
      <c r="M29" s="236" t="s">
        <v>765</v>
      </c>
    </row>
    <row r="30" spans="1:13" ht="40.5" x14ac:dyDescent="0.25">
      <c r="A30" s="237" t="s">
        <v>746</v>
      </c>
      <c r="B30" s="216" t="s">
        <v>753</v>
      </c>
      <c r="C30" s="216" t="s">
        <v>1428</v>
      </c>
      <c r="D30" s="216">
        <v>7</v>
      </c>
      <c r="E30" s="216" t="s">
        <v>174</v>
      </c>
      <c r="F30" s="218" t="s">
        <v>185</v>
      </c>
      <c r="G30" s="218" t="s">
        <v>69</v>
      </c>
      <c r="H30" s="218" t="s">
        <v>1391</v>
      </c>
      <c r="I30" s="218" t="s">
        <v>1483</v>
      </c>
      <c r="J30" s="226">
        <v>51338</v>
      </c>
      <c r="K30" s="226">
        <v>5090</v>
      </c>
      <c r="L30" s="220" t="s">
        <v>311</v>
      </c>
      <c r="M30" s="236" t="s">
        <v>766</v>
      </c>
    </row>
    <row r="31" spans="1:13" ht="40.5" x14ac:dyDescent="0.25">
      <c r="A31" s="235" t="s">
        <v>108</v>
      </c>
      <c r="B31" s="216"/>
      <c r="C31" s="216" t="s">
        <v>1414</v>
      </c>
      <c r="D31" s="216">
        <v>7</v>
      </c>
      <c r="E31" s="216" t="s">
        <v>174</v>
      </c>
      <c r="F31" s="218" t="s">
        <v>1317</v>
      </c>
      <c r="G31" s="218" t="s">
        <v>376</v>
      </c>
      <c r="H31" s="218" t="s">
        <v>1326</v>
      </c>
      <c r="I31" s="218" t="s">
        <v>1335</v>
      </c>
      <c r="J31" s="219">
        <v>26158</v>
      </c>
      <c r="K31" s="219">
        <v>20162</v>
      </c>
      <c r="L31" s="220" t="s">
        <v>310</v>
      </c>
      <c r="M31" s="236" t="s">
        <v>765</v>
      </c>
    </row>
    <row r="32" spans="1:13" ht="54" x14ac:dyDescent="0.25">
      <c r="A32" s="237" t="s">
        <v>746</v>
      </c>
      <c r="B32" s="216" t="s">
        <v>753</v>
      </c>
      <c r="C32" s="216" t="s">
        <v>1425</v>
      </c>
      <c r="D32" s="216">
        <v>7</v>
      </c>
      <c r="E32" s="216" t="s">
        <v>174</v>
      </c>
      <c r="F32" s="218" t="s">
        <v>1458</v>
      </c>
      <c r="G32" s="218" t="s">
        <v>1469</v>
      </c>
      <c r="H32" s="218" t="s">
        <v>1394</v>
      </c>
      <c r="I32" s="218" t="s">
        <v>1480</v>
      </c>
      <c r="J32" s="226">
        <v>803</v>
      </c>
      <c r="K32" s="226">
        <v>803</v>
      </c>
      <c r="L32" s="220" t="s">
        <v>311</v>
      </c>
      <c r="M32" s="236" t="s">
        <v>766</v>
      </c>
    </row>
    <row r="33" spans="1:13" ht="67.5" x14ac:dyDescent="0.25">
      <c r="A33" s="237" t="s">
        <v>746</v>
      </c>
      <c r="B33" s="216" t="s">
        <v>753</v>
      </c>
      <c r="C33" s="216" t="s">
        <v>1424</v>
      </c>
      <c r="D33" s="216">
        <v>7</v>
      </c>
      <c r="E33" s="216" t="s">
        <v>174</v>
      </c>
      <c r="F33" s="218" t="s">
        <v>1458</v>
      </c>
      <c r="G33" s="218" t="s">
        <v>1468</v>
      </c>
      <c r="H33" s="218" t="s">
        <v>1393</v>
      </c>
      <c r="I33" s="218" t="s">
        <v>1479</v>
      </c>
      <c r="J33" s="226">
        <v>284</v>
      </c>
      <c r="K33" s="226">
        <v>284</v>
      </c>
      <c r="L33" s="220" t="s">
        <v>311</v>
      </c>
      <c r="M33" s="236" t="s">
        <v>766</v>
      </c>
    </row>
    <row r="34" spans="1:13" ht="54" x14ac:dyDescent="0.25">
      <c r="A34" s="237" t="s">
        <v>746</v>
      </c>
      <c r="B34" s="216" t="s">
        <v>753</v>
      </c>
      <c r="C34" s="216" t="s">
        <v>1448</v>
      </c>
      <c r="D34" s="216">
        <v>7</v>
      </c>
      <c r="E34" s="216" t="s">
        <v>216</v>
      </c>
      <c r="F34" s="218" t="s">
        <v>1461</v>
      </c>
      <c r="G34" s="218" t="s">
        <v>1471</v>
      </c>
      <c r="H34" s="218" t="s">
        <v>1397</v>
      </c>
      <c r="I34" s="218" t="s">
        <v>1504</v>
      </c>
      <c r="J34" s="226">
        <v>1000</v>
      </c>
      <c r="K34" s="226">
        <v>416</v>
      </c>
      <c r="L34" s="220" t="s">
        <v>311</v>
      </c>
      <c r="M34" s="236" t="s">
        <v>766</v>
      </c>
    </row>
    <row r="35" spans="1:13" ht="94.5" x14ac:dyDescent="0.25">
      <c r="A35" s="237" t="s">
        <v>746</v>
      </c>
      <c r="B35" s="216" t="s">
        <v>753</v>
      </c>
      <c r="C35" s="216" t="s">
        <v>1423</v>
      </c>
      <c r="D35" s="216">
        <v>7</v>
      </c>
      <c r="E35" s="216" t="s">
        <v>174</v>
      </c>
      <c r="F35" s="218" t="s">
        <v>1458</v>
      </c>
      <c r="G35" s="218" t="s">
        <v>1467</v>
      </c>
      <c r="H35" s="218" t="s">
        <v>1392</v>
      </c>
      <c r="I35" s="218" t="s">
        <v>1478</v>
      </c>
      <c r="J35" s="226">
        <v>790</v>
      </c>
      <c r="K35" s="226">
        <v>222</v>
      </c>
      <c r="L35" s="220" t="s">
        <v>311</v>
      </c>
      <c r="M35" s="236" t="s">
        <v>766</v>
      </c>
    </row>
    <row r="36" spans="1:13" ht="40.5" x14ac:dyDescent="0.25">
      <c r="A36" s="237" t="s">
        <v>746</v>
      </c>
      <c r="B36" s="216" t="s">
        <v>753</v>
      </c>
      <c r="C36" s="216" t="s">
        <v>1443</v>
      </c>
      <c r="D36" s="216">
        <v>7</v>
      </c>
      <c r="E36" s="216" t="s">
        <v>194</v>
      </c>
      <c r="F36" s="218" t="s">
        <v>526</v>
      </c>
      <c r="G36" s="218" t="s">
        <v>413</v>
      </c>
      <c r="H36" s="218" t="s">
        <v>1402</v>
      </c>
      <c r="I36" s="218" t="s">
        <v>1499</v>
      </c>
      <c r="J36" s="226">
        <v>826</v>
      </c>
      <c r="K36" s="226">
        <v>92</v>
      </c>
      <c r="L36" s="220" t="s">
        <v>311</v>
      </c>
      <c r="M36" s="236" t="s">
        <v>766</v>
      </c>
    </row>
    <row r="37" spans="1:13" ht="40.5" x14ac:dyDescent="0.25">
      <c r="A37" s="237" t="s">
        <v>746</v>
      </c>
      <c r="B37" s="216" t="s">
        <v>753</v>
      </c>
      <c r="C37" s="216" t="s">
        <v>1439</v>
      </c>
      <c r="D37" s="216">
        <v>7</v>
      </c>
      <c r="E37" s="216" t="s">
        <v>194</v>
      </c>
      <c r="F37" s="218" t="s">
        <v>533</v>
      </c>
      <c r="G37" s="218" t="s">
        <v>1369</v>
      </c>
      <c r="H37" s="218" t="s">
        <v>1401</v>
      </c>
      <c r="I37" s="218" t="s">
        <v>1495</v>
      </c>
      <c r="J37" s="226">
        <v>8667</v>
      </c>
      <c r="K37" s="226">
        <v>1410</v>
      </c>
      <c r="L37" s="220" t="s">
        <v>311</v>
      </c>
      <c r="M37" s="236" t="s">
        <v>766</v>
      </c>
    </row>
    <row r="38" spans="1:13" ht="108" x14ac:dyDescent="0.25">
      <c r="A38" s="237" t="s">
        <v>746</v>
      </c>
      <c r="B38" s="216" t="s">
        <v>753</v>
      </c>
      <c r="C38" s="216" t="s">
        <v>1454</v>
      </c>
      <c r="D38" s="216">
        <v>8</v>
      </c>
      <c r="E38" s="216" t="s">
        <v>197</v>
      </c>
      <c r="F38" s="218" t="s">
        <v>1466</v>
      </c>
      <c r="G38" s="218" t="s">
        <v>1368</v>
      </c>
      <c r="H38" s="218" t="s">
        <v>1398</v>
      </c>
      <c r="I38" s="218" t="s">
        <v>1510</v>
      </c>
      <c r="J38" s="226">
        <v>22334</v>
      </c>
      <c r="K38" s="226">
        <v>2150</v>
      </c>
      <c r="L38" s="220" t="s">
        <v>311</v>
      </c>
      <c r="M38" s="236" t="s">
        <v>766</v>
      </c>
    </row>
    <row r="39" spans="1:13" ht="40.5" x14ac:dyDescent="0.25">
      <c r="A39" s="237" t="s">
        <v>746</v>
      </c>
      <c r="B39" s="216" t="s">
        <v>753</v>
      </c>
      <c r="C39" s="216" t="s">
        <v>1437</v>
      </c>
      <c r="D39" s="216">
        <v>8</v>
      </c>
      <c r="E39" s="216" t="s">
        <v>474</v>
      </c>
      <c r="F39" s="218" t="s">
        <v>1308</v>
      </c>
      <c r="G39" s="218" t="s">
        <v>1237</v>
      </c>
      <c r="H39" s="218" t="s">
        <v>1400</v>
      </c>
      <c r="I39" s="218" t="s">
        <v>1493</v>
      </c>
      <c r="J39" s="226">
        <v>8096</v>
      </c>
      <c r="K39" s="226">
        <v>3934</v>
      </c>
      <c r="L39" s="220" t="s">
        <v>311</v>
      </c>
      <c r="M39" s="236" t="s">
        <v>765</v>
      </c>
    </row>
    <row r="40" spans="1:13" ht="54" x14ac:dyDescent="0.25">
      <c r="A40" s="237" t="s">
        <v>746</v>
      </c>
      <c r="B40" s="216" t="s">
        <v>753</v>
      </c>
      <c r="C40" s="216" t="s">
        <v>1434</v>
      </c>
      <c r="D40" s="216">
        <v>8</v>
      </c>
      <c r="E40" s="216" t="s">
        <v>197</v>
      </c>
      <c r="F40" s="218" t="s">
        <v>202</v>
      </c>
      <c r="G40" s="218" t="s">
        <v>79</v>
      </c>
      <c r="H40" s="218" t="s">
        <v>1399</v>
      </c>
      <c r="I40" s="218" t="s">
        <v>1489</v>
      </c>
      <c r="J40" s="226">
        <v>134012</v>
      </c>
      <c r="K40" s="226">
        <v>2287</v>
      </c>
      <c r="L40" s="220" t="s">
        <v>311</v>
      </c>
      <c r="M40" s="236" t="s">
        <v>766</v>
      </c>
    </row>
    <row r="41" spans="1:13" ht="27" x14ac:dyDescent="0.25">
      <c r="A41" s="235" t="s">
        <v>762</v>
      </c>
      <c r="B41" s="216"/>
      <c r="C41" s="216" t="s">
        <v>1421</v>
      </c>
      <c r="D41" s="222">
        <v>9</v>
      </c>
      <c r="E41" s="222" t="s">
        <v>1344</v>
      </c>
      <c r="F41" s="223" t="s">
        <v>1347</v>
      </c>
      <c r="G41" s="223" t="s">
        <v>1342</v>
      </c>
      <c r="H41" s="224" t="s">
        <v>1351</v>
      </c>
      <c r="I41" s="218" t="s">
        <v>1355</v>
      </c>
      <c r="J41" s="219">
        <v>251</v>
      </c>
      <c r="K41" s="225">
        <v>251</v>
      </c>
      <c r="L41" s="220" t="s">
        <v>311</v>
      </c>
      <c r="M41" s="238" t="s">
        <v>766</v>
      </c>
    </row>
    <row r="42" spans="1:13" ht="40.5" x14ac:dyDescent="0.25">
      <c r="A42" s="235" t="s">
        <v>762</v>
      </c>
      <c r="B42" s="216"/>
      <c r="C42" s="216" t="s">
        <v>1419</v>
      </c>
      <c r="D42" s="222">
        <v>9</v>
      </c>
      <c r="E42" s="222" t="s">
        <v>1344</v>
      </c>
      <c r="F42" s="223" t="s">
        <v>1346</v>
      </c>
      <c r="G42" s="223" t="s">
        <v>1341</v>
      </c>
      <c r="H42" s="224" t="s">
        <v>1350</v>
      </c>
      <c r="I42" s="218" t="s">
        <v>1354</v>
      </c>
      <c r="J42" s="219">
        <v>9877</v>
      </c>
      <c r="K42" s="225">
        <v>7802</v>
      </c>
      <c r="L42" s="220" t="s">
        <v>310</v>
      </c>
      <c r="M42" s="238" t="s">
        <v>765</v>
      </c>
    </row>
    <row r="43" spans="1:13" ht="40.5" x14ac:dyDescent="0.25">
      <c r="A43" s="235" t="s">
        <v>108</v>
      </c>
      <c r="B43" s="216"/>
      <c r="C43" s="216" t="s">
        <v>1416</v>
      </c>
      <c r="D43" s="216">
        <v>10</v>
      </c>
      <c r="E43" s="216" t="s">
        <v>475</v>
      </c>
      <c r="F43" s="218" t="s">
        <v>1320</v>
      </c>
      <c r="G43" s="218" t="s">
        <v>1356</v>
      </c>
      <c r="H43" s="218" t="s">
        <v>1329</v>
      </c>
      <c r="I43" s="218" t="s">
        <v>1338</v>
      </c>
      <c r="J43" s="219">
        <v>9744</v>
      </c>
      <c r="K43" s="221">
        <v>7795</v>
      </c>
      <c r="L43" s="220" t="s">
        <v>311</v>
      </c>
      <c r="M43" s="236" t="s">
        <v>765</v>
      </c>
    </row>
    <row r="44" spans="1:13" ht="202.5" x14ac:dyDescent="0.25">
      <c r="A44" s="237" t="s">
        <v>746</v>
      </c>
      <c r="B44" s="216" t="s">
        <v>754</v>
      </c>
      <c r="C44" s="216" t="s">
        <v>1453</v>
      </c>
      <c r="D44" s="216">
        <v>10</v>
      </c>
      <c r="E44" s="216" t="s">
        <v>205</v>
      </c>
      <c r="F44" s="218" t="s">
        <v>208</v>
      </c>
      <c r="G44" s="218" t="s">
        <v>1370</v>
      </c>
      <c r="H44" s="218" t="s">
        <v>1403</v>
      </c>
      <c r="I44" s="218" t="s">
        <v>1509</v>
      </c>
      <c r="J44" s="226">
        <v>6494</v>
      </c>
      <c r="K44" s="226">
        <v>1450</v>
      </c>
      <c r="L44" s="220" t="s">
        <v>311</v>
      </c>
      <c r="M44" s="236" t="s">
        <v>765</v>
      </c>
    </row>
    <row r="45" spans="1:13" ht="27" x14ac:dyDescent="0.25">
      <c r="A45" s="237" t="s">
        <v>746</v>
      </c>
      <c r="B45" s="216" t="s">
        <v>1411</v>
      </c>
      <c r="C45" s="216" t="s">
        <v>1426</v>
      </c>
      <c r="D45" s="216">
        <v>10</v>
      </c>
      <c r="E45" s="216" t="s">
        <v>475</v>
      </c>
      <c r="F45" s="218" t="s">
        <v>556</v>
      </c>
      <c r="G45" s="218" t="s">
        <v>1371</v>
      </c>
      <c r="H45" s="218" t="s">
        <v>1404</v>
      </c>
      <c r="I45" s="218" t="s">
        <v>1481</v>
      </c>
      <c r="J45" s="226">
        <v>845</v>
      </c>
      <c r="K45" s="226">
        <v>845</v>
      </c>
      <c r="L45" s="220" t="s">
        <v>310</v>
      </c>
      <c r="M45" s="236" t="s">
        <v>765</v>
      </c>
    </row>
    <row r="46" spans="1:13" x14ac:dyDescent="0.25">
      <c r="A46" s="237" t="s">
        <v>746</v>
      </c>
      <c r="B46" s="216" t="s">
        <v>1411</v>
      </c>
      <c r="C46" s="216" t="s">
        <v>1427</v>
      </c>
      <c r="D46" s="216">
        <v>10</v>
      </c>
      <c r="E46" s="216" t="s">
        <v>475</v>
      </c>
      <c r="F46" s="218" t="s">
        <v>556</v>
      </c>
      <c r="G46" s="218" t="s">
        <v>1372</v>
      </c>
      <c r="H46" s="218" t="s">
        <v>1405</v>
      </c>
      <c r="I46" s="218" t="s">
        <v>1482</v>
      </c>
      <c r="J46" s="226">
        <v>948</v>
      </c>
      <c r="K46" s="226">
        <v>184</v>
      </c>
      <c r="L46" s="220" t="s">
        <v>311</v>
      </c>
      <c r="M46" s="236" t="s">
        <v>766</v>
      </c>
    </row>
    <row r="47" spans="1:13" ht="40.5" x14ac:dyDescent="0.25">
      <c r="A47" s="237" t="s">
        <v>746</v>
      </c>
      <c r="B47" s="216" t="s">
        <v>756</v>
      </c>
      <c r="C47" s="216" t="s">
        <v>1446</v>
      </c>
      <c r="D47" s="216">
        <v>11</v>
      </c>
      <c r="E47" s="216" t="s">
        <v>211</v>
      </c>
      <c r="F47" s="218" t="s">
        <v>559</v>
      </c>
      <c r="G47" s="218" t="s">
        <v>1239</v>
      </c>
      <c r="H47" s="218" t="s">
        <v>1387</v>
      </c>
      <c r="I47" s="218" t="s">
        <v>1502</v>
      </c>
      <c r="J47" s="226">
        <v>2502</v>
      </c>
      <c r="K47" s="226">
        <v>266</v>
      </c>
      <c r="L47" s="220" t="s">
        <v>311</v>
      </c>
      <c r="M47" s="236" t="s">
        <v>766</v>
      </c>
    </row>
    <row r="48" spans="1:13" ht="54" x14ac:dyDescent="0.25">
      <c r="A48" s="237" t="s">
        <v>746</v>
      </c>
      <c r="B48" s="216" t="s">
        <v>753</v>
      </c>
      <c r="C48" s="216" t="s">
        <v>1447</v>
      </c>
      <c r="D48" s="216">
        <v>11</v>
      </c>
      <c r="E48" s="216" t="s">
        <v>476</v>
      </c>
      <c r="F48" s="218" t="s">
        <v>1464</v>
      </c>
      <c r="G48" s="218" t="s">
        <v>1365</v>
      </c>
      <c r="H48" s="218" t="s">
        <v>1388</v>
      </c>
      <c r="I48" s="218" t="s">
        <v>1503</v>
      </c>
      <c r="J48" s="226">
        <v>338</v>
      </c>
      <c r="K48" s="226">
        <v>338</v>
      </c>
      <c r="L48" s="220" t="s">
        <v>311</v>
      </c>
      <c r="M48" s="236" t="s">
        <v>766</v>
      </c>
    </row>
    <row r="49" spans="1:13" ht="40.5" x14ac:dyDescent="0.25">
      <c r="A49" s="237" t="s">
        <v>746</v>
      </c>
      <c r="B49" s="216" t="s">
        <v>756</v>
      </c>
      <c r="C49" s="216" t="s">
        <v>1430</v>
      </c>
      <c r="D49" s="216">
        <v>11</v>
      </c>
      <c r="E49" s="216" t="s">
        <v>211</v>
      </c>
      <c r="F49" s="218" t="s">
        <v>1459</v>
      </c>
      <c r="G49" s="218" t="s">
        <v>1364</v>
      </c>
      <c r="H49" s="218" t="s">
        <v>1386</v>
      </c>
      <c r="I49" s="218" t="s">
        <v>1485</v>
      </c>
      <c r="J49" s="226">
        <v>21217</v>
      </c>
      <c r="K49" s="226">
        <v>190</v>
      </c>
      <c r="L49" s="220" t="s">
        <v>311</v>
      </c>
      <c r="M49" s="236" t="s">
        <v>766</v>
      </c>
    </row>
    <row r="50" spans="1:13" ht="40.5" x14ac:dyDescent="0.25">
      <c r="A50" s="237" t="s">
        <v>746</v>
      </c>
      <c r="B50" s="216" t="s">
        <v>756</v>
      </c>
      <c r="C50" s="216" t="s">
        <v>1422</v>
      </c>
      <c r="D50" s="216">
        <v>11</v>
      </c>
      <c r="E50" s="216" t="s">
        <v>211</v>
      </c>
      <c r="F50" s="218" t="s">
        <v>213</v>
      </c>
      <c r="G50" s="218" t="s">
        <v>1363</v>
      </c>
      <c r="H50" s="218" t="s">
        <v>1385</v>
      </c>
      <c r="I50" s="218" t="s">
        <v>1477</v>
      </c>
      <c r="J50" s="226">
        <v>8924</v>
      </c>
      <c r="K50" s="226">
        <v>5681</v>
      </c>
      <c r="L50" s="220" t="s">
        <v>311</v>
      </c>
      <c r="M50" s="236" t="s">
        <v>765</v>
      </c>
    </row>
    <row r="51" spans="1:13" ht="40.5" x14ac:dyDescent="0.25">
      <c r="A51" s="237" t="s">
        <v>746</v>
      </c>
      <c r="B51" s="216" t="s">
        <v>753</v>
      </c>
      <c r="C51" s="216" t="s">
        <v>1440</v>
      </c>
      <c r="D51" s="216">
        <v>12</v>
      </c>
      <c r="E51" s="216" t="s">
        <v>216</v>
      </c>
      <c r="F51" s="218" t="s">
        <v>1461</v>
      </c>
      <c r="G51" s="218" t="s">
        <v>1367</v>
      </c>
      <c r="H51" s="218" t="s">
        <v>1396</v>
      </c>
      <c r="I51" s="218" t="s">
        <v>1496</v>
      </c>
      <c r="J51" s="226">
        <v>9996</v>
      </c>
      <c r="K51" s="226">
        <v>2302</v>
      </c>
      <c r="L51" s="220" t="s">
        <v>311</v>
      </c>
      <c r="M51" s="236" t="s">
        <v>766</v>
      </c>
    </row>
    <row r="52" spans="1:13" ht="41.25" thickBot="1" x14ac:dyDescent="0.3">
      <c r="A52" s="239" t="s">
        <v>746</v>
      </c>
      <c r="B52" s="240" t="s">
        <v>753</v>
      </c>
      <c r="C52" s="240" t="s">
        <v>1431</v>
      </c>
      <c r="D52" s="240">
        <v>12</v>
      </c>
      <c r="E52" s="240" t="s">
        <v>216</v>
      </c>
      <c r="F52" s="241" t="s">
        <v>218</v>
      </c>
      <c r="G52" s="241" t="s">
        <v>1366</v>
      </c>
      <c r="H52" s="241" t="s">
        <v>1395</v>
      </c>
      <c r="I52" s="241" t="s">
        <v>1486</v>
      </c>
      <c r="J52" s="242">
        <v>23968</v>
      </c>
      <c r="K52" s="242">
        <v>3350</v>
      </c>
      <c r="L52" s="243" t="s">
        <v>311</v>
      </c>
      <c r="M52" s="244" t="s">
        <v>766</v>
      </c>
    </row>
  </sheetData>
  <autoFilter ref="A2:M52" xr:uid="{51D0804B-2348-43A5-A5CD-3217E28DDD17}">
    <sortState xmlns:xlrd2="http://schemas.microsoft.com/office/spreadsheetml/2017/richdata2" ref="A3:M52">
      <sortCondition ref="D3:D52"/>
      <sortCondition ref="G3:G52"/>
    </sortState>
  </autoFilter>
  <pageMargins left="0.7" right="0.7" top="0.75" bottom="0.75" header="0.3" footer="0.3"/>
  <pageSetup paperSize="5" scale="56" fitToHeight="0" orientation="landscape" r:id="rId1"/>
  <headerFooter>
    <oddHeader xml:space="preserve">&amp;C&amp;"Aptos,Bold"&amp;14Project List for the Active Transportation Program (ATP) Cycle 7 with Fund Type Assignments&amp;"Aptos,Regular"
(Sorted by District and Project Application Number)
</oddHeader>
    <oddFooter>&amp;L&amp;"Aptos,Regular"Project information shown in this table is subject to change.&amp;C&amp;"Aptos,Regular"Page &amp;P of &amp;N&amp;R&amp;"Aptos,Regular"2/5/2026</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C8B6F-9380-4CD3-9A70-50940AED5320}">
  <sheetPr>
    <pageSetUpPr fitToPage="1"/>
  </sheetPr>
  <dimension ref="A1:AI35"/>
  <sheetViews>
    <sheetView zoomScale="80" zoomScaleNormal="80" workbookViewId="0">
      <pane ySplit="2" topLeftCell="A3" activePane="bottomLeft" state="frozen"/>
      <selection activeCell="E3" sqref="E3"/>
      <selection pane="bottomLeft" activeCell="E3" sqref="E3"/>
    </sheetView>
    <sheetView workbookViewId="1"/>
  </sheetViews>
  <sheetFormatPr defaultColWidth="15" defaultRowHeight="15" x14ac:dyDescent="0.25"/>
  <cols>
    <col min="1" max="1" width="13.5703125" style="20" customWidth="1"/>
    <col min="2" max="2" width="4.5703125" style="41" customWidth="1"/>
    <col min="3" max="3" width="10.140625" style="20" customWidth="1"/>
    <col min="4" max="4" width="6.28515625" style="41" customWidth="1"/>
    <col min="5" max="5" width="19.42578125" style="41" customWidth="1"/>
    <col min="6" max="6" width="20.7109375" style="41" customWidth="1"/>
    <col min="7" max="7" width="32.7109375" style="20" customWidth="1"/>
    <col min="8" max="9" width="8.5703125" style="20" customWidth="1"/>
    <col min="10" max="10" width="11.7109375" style="45" customWidth="1"/>
    <col min="11" max="11" width="11.28515625" style="45" customWidth="1"/>
    <col min="12" max="12" width="11.42578125" style="45" customWidth="1"/>
    <col min="13" max="13" width="11.7109375" style="20" customWidth="1"/>
    <col min="14" max="29" width="10.7109375" style="58" customWidth="1"/>
    <col min="30" max="34" width="10.7109375" style="41" customWidth="1"/>
  </cols>
  <sheetData>
    <row r="1" spans="1:35" ht="16.5" thickTop="1" thickBot="1" x14ac:dyDescent="0.3">
      <c r="N1" s="194" t="s">
        <v>759</v>
      </c>
      <c r="O1" s="194"/>
      <c r="P1" s="194"/>
      <c r="Q1" s="194"/>
      <c r="R1" s="194"/>
      <c r="S1" s="194"/>
      <c r="T1" s="194"/>
      <c r="U1" s="194"/>
      <c r="V1" s="194"/>
      <c r="W1" s="194"/>
      <c r="X1" s="194"/>
      <c r="Y1" s="194"/>
      <c r="Z1" s="194" t="s">
        <v>760</v>
      </c>
      <c r="AA1" s="194"/>
      <c r="AB1" s="194"/>
      <c r="AC1" s="194"/>
    </row>
    <row r="2" spans="1:35" ht="80.25" thickTop="1" thickBot="1" x14ac:dyDescent="0.3">
      <c r="A2" s="93" t="s">
        <v>0</v>
      </c>
      <c r="B2" s="10" t="s">
        <v>1</v>
      </c>
      <c r="C2" s="11" t="s">
        <v>2</v>
      </c>
      <c r="D2" s="1" t="s">
        <v>3</v>
      </c>
      <c r="E2" s="11" t="s">
        <v>4</v>
      </c>
      <c r="F2" s="12" t="s">
        <v>5</v>
      </c>
      <c r="G2" s="12" t="s">
        <v>6</v>
      </c>
      <c r="H2" s="95" t="s">
        <v>309</v>
      </c>
      <c r="I2" s="180"/>
      <c r="J2" s="94" t="s">
        <v>7</v>
      </c>
      <c r="K2" s="2" t="s">
        <v>8</v>
      </c>
      <c r="L2" s="3" t="s">
        <v>9</v>
      </c>
      <c r="M2" s="4" t="s">
        <v>87</v>
      </c>
      <c r="N2" s="62" t="s">
        <v>10</v>
      </c>
      <c r="O2" s="47" t="s">
        <v>11</v>
      </c>
      <c r="P2" s="62" t="s">
        <v>12</v>
      </c>
      <c r="Q2" s="48" t="s">
        <v>13</v>
      </c>
      <c r="R2" s="63" t="s">
        <v>14</v>
      </c>
      <c r="S2" s="47" t="s">
        <v>15</v>
      </c>
      <c r="T2" s="62" t="s">
        <v>16</v>
      </c>
      <c r="U2" s="49" t="s">
        <v>17</v>
      </c>
      <c r="V2" s="46" t="s">
        <v>22</v>
      </c>
      <c r="W2" s="47" t="s">
        <v>23</v>
      </c>
      <c r="X2" s="47" t="s">
        <v>24</v>
      </c>
      <c r="Y2" s="49" t="s">
        <v>25</v>
      </c>
      <c r="Z2" s="62" t="s">
        <v>18</v>
      </c>
      <c r="AA2" s="62" t="s">
        <v>19</v>
      </c>
      <c r="AB2" s="62" t="s">
        <v>20</v>
      </c>
      <c r="AC2" s="49" t="s">
        <v>21</v>
      </c>
      <c r="AD2" s="15" t="s">
        <v>26</v>
      </c>
      <c r="AE2" s="13" t="s">
        <v>27</v>
      </c>
      <c r="AF2" s="13" t="s">
        <v>28</v>
      </c>
      <c r="AG2" s="14" t="s">
        <v>29</v>
      </c>
      <c r="AH2" s="16" t="s">
        <v>30</v>
      </c>
      <c r="AI2" s="99" t="s">
        <v>314</v>
      </c>
    </row>
    <row r="3" spans="1:35" ht="94.5" x14ac:dyDescent="0.25">
      <c r="A3" s="100" t="s">
        <v>305</v>
      </c>
      <c r="B3" s="101">
        <v>1</v>
      </c>
      <c r="C3" s="102" t="s">
        <v>109</v>
      </c>
      <c r="D3" s="102" t="s">
        <v>110</v>
      </c>
      <c r="E3" s="102" t="s">
        <v>111</v>
      </c>
      <c r="F3" s="103" t="s">
        <v>220</v>
      </c>
      <c r="G3" s="103" t="s">
        <v>221</v>
      </c>
      <c r="H3" s="104" t="s">
        <v>310</v>
      </c>
      <c r="I3" s="181"/>
      <c r="J3" s="83">
        <v>9999</v>
      </c>
      <c r="K3" s="17">
        <v>8999</v>
      </c>
      <c r="L3" s="18">
        <v>1000</v>
      </c>
      <c r="M3" s="19" t="s">
        <v>113</v>
      </c>
      <c r="N3" s="50">
        <v>0</v>
      </c>
      <c r="O3" s="51">
        <v>0</v>
      </c>
      <c r="P3" s="51">
        <v>0</v>
      </c>
      <c r="Q3" s="52">
        <v>0</v>
      </c>
      <c r="R3" s="64">
        <v>0</v>
      </c>
      <c r="S3" s="65">
        <v>0</v>
      </c>
      <c r="T3" s="65">
        <v>0</v>
      </c>
      <c r="U3" s="66">
        <v>0</v>
      </c>
      <c r="V3" s="67">
        <v>118</v>
      </c>
      <c r="W3" s="65">
        <v>525</v>
      </c>
      <c r="X3" s="65">
        <v>0</v>
      </c>
      <c r="Y3" s="66">
        <v>0</v>
      </c>
      <c r="Z3" s="50">
        <v>0</v>
      </c>
      <c r="AA3" s="51">
        <v>0</v>
      </c>
      <c r="AB3" s="65">
        <v>8356</v>
      </c>
      <c r="AC3" s="66">
        <v>0</v>
      </c>
      <c r="AD3" s="59">
        <v>118</v>
      </c>
      <c r="AE3" s="60">
        <v>0</v>
      </c>
      <c r="AF3" s="60">
        <v>525</v>
      </c>
      <c r="AG3" s="60">
        <v>8356</v>
      </c>
      <c r="AH3" s="61">
        <v>0</v>
      </c>
      <c r="AI3" s="98" t="s">
        <v>315</v>
      </c>
    </row>
    <row r="4" spans="1:35" ht="75" x14ac:dyDescent="0.25">
      <c r="A4" s="84" t="s">
        <v>88</v>
      </c>
      <c r="B4" s="86">
        <v>1</v>
      </c>
      <c r="C4" s="5" t="s">
        <v>222</v>
      </c>
      <c r="D4" s="5" t="s">
        <v>110</v>
      </c>
      <c r="E4" s="5" t="s">
        <v>304</v>
      </c>
      <c r="F4" s="22" t="s">
        <v>223</v>
      </c>
      <c r="G4" s="22" t="s">
        <v>224</v>
      </c>
      <c r="H4" s="87"/>
      <c r="I4" s="182"/>
      <c r="J4" s="85">
        <v>9995</v>
      </c>
      <c r="K4" s="23">
        <v>7780</v>
      </c>
      <c r="L4" s="24">
        <v>2215</v>
      </c>
      <c r="M4" s="25" t="s">
        <v>225</v>
      </c>
      <c r="N4" s="68">
        <v>447</v>
      </c>
      <c r="O4" s="69">
        <v>0</v>
      </c>
      <c r="P4" s="69">
        <v>7333</v>
      </c>
      <c r="Q4" s="70">
        <v>0</v>
      </c>
      <c r="R4" s="71">
        <v>0</v>
      </c>
      <c r="S4" s="69">
        <v>0</v>
      </c>
      <c r="T4" s="69">
        <v>0</v>
      </c>
      <c r="U4" s="72">
        <v>0</v>
      </c>
      <c r="V4" s="54">
        <v>0</v>
      </c>
      <c r="W4" s="54">
        <v>0</v>
      </c>
      <c r="X4" s="54">
        <v>0</v>
      </c>
      <c r="Y4" s="179">
        <v>0</v>
      </c>
      <c r="Z4" s="53">
        <v>0</v>
      </c>
      <c r="AA4" s="54">
        <v>0</v>
      </c>
      <c r="AB4" s="54">
        <v>0</v>
      </c>
      <c r="AC4" s="72">
        <v>0</v>
      </c>
      <c r="AD4" s="53">
        <v>0</v>
      </c>
      <c r="AE4" s="54">
        <v>265</v>
      </c>
      <c r="AF4" s="54">
        <v>182</v>
      </c>
      <c r="AG4" s="54">
        <v>7333</v>
      </c>
      <c r="AH4" s="55">
        <v>0</v>
      </c>
      <c r="AI4" s="105"/>
    </row>
    <row r="5" spans="1:35" ht="90" x14ac:dyDescent="0.25">
      <c r="A5" s="84" t="s">
        <v>89</v>
      </c>
      <c r="B5" s="86">
        <v>2</v>
      </c>
      <c r="C5" s="21" t="s">
        <v>226</v>
      </c>
      <c r="D5" s="5" t="s">
        <v>110</v>
      </c>
      <c r="E5" s="5" t="s">
        <v>227</v>
      </c>
      <c r="F5" s="22" t="s">
        <v>228</v>
      </c>
      <c r="G5" s="22" t="s">
        <v>229</v>
      </c>
      <c r="H5" s="87"/>
      <c r="I5" s="182"/>
      <c r="J5" s="85">
        <v>3021</v>
      </c>
      <c r="K5" s="23">
        <v>3021</v>
      </c>
      <c r="L5" s="24">
        <v>0</v>
      </c>
      <c r="M5" s="25">
        <v>0</v>
      </c>
      <c r="N5" s="68">
        <v>0</v>
      </c>
      <c r="O5" s="69">
        <v>0</v>
      </c>
      <c r="P5" s="69">
        <v>0</v>
      </c>
      <c r="Q5" s="70">
        <v>0</v>
      </c>
      <c r="R5" s="71">
        <v>0</v>
      </c>
      <c r="S5" s="69">
        <v>0</v>
      </c>
      <c r="T5" s="69">
        <v>2669</v>
      </c>
      <c r="U5" s="81">
        <v>0</v>
      </c>
      <c r="V5" s="54">
        <v>144</v>
      </c>
      <c r="W5" s="54">
        <v>208</v>
      </c>
      <c r="X5" s="54">
        <v>0</v>
      </c>
      <c r="Y5" s="179">
        <v>0</v>
      </c>
      <c r="Z5" s="53">
        <v>0</v>
      </c>
      <c r="AA5" s="54">
        <v>0</v>
      </c>
      <c r="AB5" s="54">
        <v>0</v>
      </c>
      <c r="AC5" s="72">
        <v>0</v>
      </c>
      <c r="AD5" s="53">
        <v>144</v>
      </c>
      <c r="AE5" s="54">
        <v>196</v>
      </c>
      <c r="AF5" s="54">
        <v>12</v>
      </c>
      <c r="AG5" s="54">
        <v>2669</v>
      </c>
      <c r="AH5" s="55">
        <v>0</v>
      </c>
      <c r="AI5" s="105"/>
    </row>
    <row r="6" spans="1:35" ht="90" x14ac:dyDescent="0.25">
      <c r="A6" s="84" t="s">
        <v>316</v>
      </c>
      <c r="B6" s="86">
        <v>2</v>
      </c>
      <c r="C6" s="21" t="s">
        <v>114</v>
      </c>
      <c r="D6" s="5">
        <v>0</v>
      </c>
      <c r="E6" s="5" t="s">
        <v>115</v>
      </c>
      <c r="F6" s="22" t="s">
        <v>230</v>
      </c>
      <c r="G6" s="22" t="s">
        <v>231</v>
      </c>
      <c r="H6" s="87" t="s">
        <v>311</v>
      </c>
      <c r="I6" s="182"/>
      <c r="J6" s="85">
        <v>9992</v>
      </c>
      <c r="K6" s="23">
        <v>7993</v>
      </c>
      <c r="L6" s="24">
        <v>1999</v>
      </c>
      <c r="M6" s="25" t="s">
        <v>232</v>
      </c>
      <c r="N6" s="68">
        <v>0</v>
      </c>
      <c r="O6" s="69">
        <v>0</v>
      </c>
      <c r="P6" s="69">
        <v>0</v>
      </c>
      <c r="Q6" s="70">
        <v>0</v>
      </c>
      <c r="R6" s="71">
        <v>0</v>
      </c>
      <c r="S6" s="69">
        <v>0</v>
      </c>
      <c r="T6" s="69">
        <v>0</v>
      </c>
      <c r="U6" s="72">
        <v>0</v>
      </c>
      <c r="V6" s="54">
        <v>904</v>
      </c>
      <c r="W6" s="54">
        <v>1045</v>
      </c>
      <c r="X6" s="54">
        <v>0</v>
      </c>
      <c r="Y6" s="179">
        <v>0</v>
      </c>
      <c r="Z6" s="53">
        <v>0</v>
      </c>
      <c r="AA6" s="54">
        <v>0</v>
      </c>
      <c r="AB6" s="54">
        <v>0</v>
      </c>
      <c r="AC6" s="72">
        <v>6044</v>
      </c>
      <c r="AD6" s="53">
        <v>700</v>
      </c>
      <c r="AE6" s="54">
        <v>1045</v>
      </c>
      <c r="AF6" s="54">
        <v>0</v>
      </c>
      <c r="AG6" s="54">
        <v>6044</v>
      </c>
      <c r="AH6" s="55">
        <v>204</v>
      </c>
      <c r="AI6" s="98" t="s">
        <v>317</v>
      </c>
    </row>
    <row r="7" spans="1:35" ht="90" x14ac:dyDescent="0.25">
      <c r="A7" s="84" t="s">
        <v>90</v>
      </c>
      <c r="B7" s="86">
        <v>3</v>
      </c>
      <c r="C7" s="21" t="s">
        <v>122</v>
      </c>
      <c r="D7" s="5">
        <v>0</v>
      </c>
      <c r="E7" s="5" t="s">
        <v>233</v>
      </c>
      <c r="F7" s="22" t="s">
        <v>234</v>
      </c>
      <c r="G7" s="22" t="s">
        <v>235</v>
      </c>
      <c r="H7" s="87"/>
      <c r="I7" s="182"/>
      <c r="J7" s="85">
        <v>9286</v>
      </c>
      <c r="K7" s="23">
        <v>7786</v>
      </c>
      <c r="L7" s="24">
        <v>1450</v>
      </c>
      <c r="M7" s="25" t="s">
        <v>113</v>
      </c>
      <c r="N7" s="68">
        <v>0</v>
      </c>
      <c r="O7" s="69">
        <v>0</v>
      </c>
      <c r="P7" s="69">
        <v>0</v>
      </c>
      <c r="Q7" s="70">
        <v>0</v>
      </c>
      <c r="R7" s="71">
        <v>0</v>
      </c>
      <c r="S7" s="69">
        <v>0</v>
      </c>
      <c r="T7" s="69">
        <v>0</v>
      </c>
      <c r="U7" s="72">
        <v>0</v>
      </c>
      <c r="V7" s="54">
        <v>7786</v>
      </c>
      <c r="W7" s="54">
        <v>0</v>
      </c>
      <c r="X7" s="54">
        <v>0</v>
      </c>
      <c r="Y7" s="179">
        <v>0</v>
      </c>
      <c r="Z7" s="53">
        <v>0</v>
      </c>
      <c r="AA7" s="54">
        <v>0</v>
      </c>
      <c r="AB7" s="54">
        <v>0</v>
      </c>
      <c r="AC7" s="72">
        <v>0</v>
      </c>
      <c r="AD7" s="53">
        <v>0</v>
      </c>
      <c r="AE7" s="54">
        <v>0</v>
      </c>
      <c r="AF7" s="54">
        <v>0</v>
      </c>
      <c r="AG7" s="54">
        <v>6904</v>
      </c>
      <c r="AH7" s="55">
        <v>882</v>
      </c>
      <c r="AI7" s="105"/>
    </row>
    <row r="8" spans="1:35" ht="90" x14ac:dyDescent="0.25">
      <c r="A8" s="106" t="s">
        <v>306</v>
      </c>
      <c r="B8" s="86">
        <v>3</v>
      </c>
      <c r="C8" s="21" t="s">
        <v>118</v>
      </c>
      <c r="D8" s="5" t="s">
        <v>110</v>
      </c>
      <c r="E8" s="5" t="s">
        <v>119</v>
      </c>
      <c r="F8" s="22" t="s">
        <v>236</v>
      </c>
      <c r="G8" s="22" t="s">
        <v>237</v>
      </c>
      <c r="H8" s="107" t="s">
        <v>310</v>
      </c>
      <c r="I8" s="183"/>
      <c r="J8" s="85">
        <v>17357</v>
      </c>
      <c r="K8" s="23">
        <v>13863</v>
      </c>
      <c r="L8" s="24">
        <v>3494</v>
      </c>
      <c r="M8" s="25" t="s">
        <v>121</v>
      </c>
      <c r="N8" s="68">
        <v>0</v>
      </c>
      <c r="O8" s="69">
        <v>0</v>
      </c>
      <c r="P8" s="69">
        <v>0</v>
      </c>
      <c r="Q8" s="70">
        <v>0</v>
      </c>
      <c r="R8" s="71">
        <v>0</v>
      </c>
      <c r="S8" s="69">
        <v>0</v>
      </c>
      <c r="T8" s="69">
        <v>0</v>
      </c>
      <c r="U8" s="72">
        <v>0</v>
      </c>
      <c r="V8" s="54">
        <v>1250</v>
      </c>
      <c r="W8" s="54">
        <v>0</v>
      </c>
      <c r="X8" s="54">
        <v>0</v>
      </c>
      <c r="Y8" s="179">
        <v>0</v>
      </c>
      <c r="Z8" s="53">
        <v>0</v>
      </c>
      <c r="AA8" s="54">
        <v>0</v>
      </c>
      <c r="AB8" s="54">
        <v>1900</v>
      </c>
      <c r="AC8" s="72">
        <v>10713</v>
      </c>
      <c r="AD8" s="53">
        <v>1250</v>
      </c>
      <c r="AE8" s="54">
        <v>1750</v>
      </c>
      <c r="AF8" s="54">
        <v>150</v>
      </c>
      <c r="AG8" s="54">
        <v>10637</v>
      </c>
      <c r="AH8" s="55">
        <v>76</v>
      </c>
      <c r="AI8" s="98" t="s">
        <v>318</v>
      </c>
    </row>
    <row r="9" spans="1:35" ht="75" x14ac:dyDescent="0.25">
      <c r="A9" s="84" t="s">
        <v>91</v>
      </c>
      <c r="B9" s="86">
        <v>3</v>
      </c>
      <c r="C9" s="21" t="s">
        <v>122</v>
      </c>
      <c r="D9" s="5" t="s">
        <v>110</v>
      </c>
      <c r="E9" s="5" t="s">
        <v>123</v>
      </c>
      <c r="F9" s="22" t="s">
        <v>238</v>
      </c>
      <c r="G9" s="22" t="s">
        <v>239</v>
      </c>
      <c r="H9" s="87"/>
      <c r="I9" s="182"/>
      <c r="J9" s="85">
        <v>6810</v>
      </c>
      <c r="K9" s="23">
        <v>6704</v>
      </c>
      <c r="L9" s="24">
        <v>106</v>
      </c>
      <c r="M9" s="25" t="s">
        <v>113</v>
      </c>
      <c r="N9" s="68">
        <v>0</v>
      </c>
      <c r="O9" s="69">
        <v>0</v>
      </c>
      <c r="P9" s="69">
        <v>0</v>
      </c>
      <c r="Q9" s="70">
        <v>5207</v>
      </c>
      <c r="R9" s="71">
        <v>0</v>
      </c>
      <c r="S9" s="69">
        <v>0</v>
      </c>
      <c r="T9" s="69">
        <v>0</v>
      </c>
      <c r="U9" s="72">
        <v>0</v>
      </c>
      <c r="V9" s="54">
        <v>424</v>
      </c>
      <c r="W9" s="54">
        <v>1073</v>
      </c>
      <c r="X9" s="54">
        <v>0</v>
      </c>
      <c r="Y9" s="179">
        <v>0</v>
      </c>
      <c r="Z9" s="53">
        <v>0</v>
      </c>
      <c r="AA9" s="54">
        <v>0</v>
      </c>
      <c r="AB9" s="54">
        <v>0</v>
      </c>
      <c r="AC9" s="72">
        <v>0</v>
      </c>
      <c r="AD9" s="53">
        <v>424</v>
      </c>
      <c r="AE9" s="54">
        <v>715</v>
      </c>
      <c r="AF9" s="54">
        <v>358</v>
      </c>
      <c r="AG9" s="54">
        <v>5207</v>
      </c>
      <c r="AH9" s="55">
        <v>0</v>
      </c>
      <c r="AI9" s="105"/>
    </row>
    <row r="10" spans="1:35" ht="75" x14ac:dyDescent="0.25">
      <c r="A10" s="84" t="s">
        <v>92</v>
      </c>
      <c r="B10" s="86">
        <v>3</v>
      </c>
      <c r="C10" s="21" t="s">
        <v>122</v>
      </c>
      <c r="D10" s="5" t="s">
        <v>110</v>
      </c>
      <c r="E10" s="5" t="s">
        <v>123</v>
      </c>
      <c r="F10" s="22" t="s">
        <v>240</v>
      </c>
      <c r="G10" s="22" t="s">
        <v>241</v>
      </c>
      <c r="H10" s="87"/>
      <c r="I10" s="182"/>
      <c r="J10" s="85">
        <v>13068</v>
      </c>
      <c r="K10" s="23">
        <v>12348</v>
      </c>
      <c r="L10" s="24">
        <v>720</v>
      </c>
      <c r="M10" s="25" t="s">
        <v>242</v>
      </c>
      <c r="N10" s="68">
        <v>0</v>
      </c>
      <c r="O10" s="69">
        <v>0</v>
      </c>
      <c r="P10" s="69">
        <v>10510</v>
      </c>
      <c r="Q10" s="70">
        <v>0</v>
      </c>
      <c r="R10" s="71">
        <v>0</v>
      </c>
      <c r="S10" s="69">
        <v>0</v>
      </c>
      <c r="T10" s="69">
        <v>0</v>
      </c>
      <c r="U10" s="72">
        <v>0</v>
      </c>
      <c r="V10" s="54">
        <v>1838</v>
      </c>
      <c r="W10" s="54">
        <v>0</v>
      </c>
      <c r="X10" s="54">
        <v>0</v>
      </c>
      <c r="Y10" s="179">
        <v>0</v>
      </c>
      <c r="Z10" s="53">
        <v>0</v>
      </c>
      <c r="AA10" s="54">
        <v>0</v>
      </c>
      <c r="AB10" s="54">
        <v>0</v>
      </c>
      <c r="AC10" s="72">
        <v>0</v>
      </c>
      <c r="AD10" s="53">
        <v>0</v>
      </c>
      <c r="AE10" s="54">
        <v>352</v>
      </c>
      <c r="AF10" s="54">
        <v>1486</v>
      </c>
      <c r="AG10" s="54">
        <v>10510</v>
      </c>
      <c r="AH10" s="55">
        <v>0</v>
      </c>
      <c r="AI10" s="105"/>
    </row>
    <row r="11" spans="1:35" ht="90" x14ac:dyDescent="0.25">
      <c r="A11" s="84" t="s">
        <v>93</v>
      </c>
      <c r="B11" s="86">
        <v>3</v>
      </c>
      <c r="C11" s="21" t="s">
        <v>243</v>
      </c>
      <c r="D11" s="5" t="s">
        <v>110</v>
      </c>
      <c r="E11" s="5" t="s">
        <v>244</v>
      </c>
      <c r="F11" s="22" t="s">
        <v>245</v>
      </c>
      <c r="G11" s="22" t="s">
        <v>246</v>
      </c>
      <c r="H11" s="87"/>
      <c r="I11" s="182"/>
      <c r="J11" s="85">
        <v>11760</v>
      </c>
      <c r="K11" s="23">
        <v>9341</v>
      </c>
      <c r="L11" s="24">
        <v>2000</v>
      </c>
      <c r="M11" s="25" t="s">
        <v>113</v>
      </c>
      <c r="N11" s="68">
        <v>0</v>
      </c>
      <c r="O11" s="69">
        <v>0</v>
      </c>
      <c r="P11" s="69">
        <v>9341</v>
      </c>
      <c r="Q11" s="70">
        <v>0</v>
      </c>
      <c r="R11" s="71">
        <v>0</v>
      </c>
      <c r="S11" s="69">
        <v>0</v>
      </c>
      <c r="T11" s="69">
        <v>0</v>
      </c>
      <c r="U11" s="72">
        <v>0</v>
      </c>
      <c r="V11" s="54">
        <v>0</v>
      </c>
      <c r="W11" s="54">
        <v>0</v>
      </c>
      <c r="X11" s="54">
        <v>0</v>
      </c>
      <c r="Y11" s="179">
        <v>0</v>
      </c>
      <c r="Z11" s="53">
        <v>0</v>
      </c>
      <c r="AA11" s="54">
        <v>0</v>
      </c>
      <c r="AB11" s="54">
        <v>0</v>
      </c>
      <c r="AC11" s="72">
        <v>0</v>
      </c>
      <c r="AD11" s="53">
        <v>0</v>
      </c>
      <c r="AE11" s="54">
        <v>0</v>
      </c>
      <c r="AF11" s="54">
        <v>0</v>
      </c>
      <c r="AG11" s="54">
        <v>9141</v>
      </c>
      <c r="AH11" s="55">
        <v>200</v>
      </c>
      <c r="AI11" s="105"/>
    </row>
    <row r="12" spans="1:35" ht="90" x14ac:dyDescent="0.25">
      <c r="A12" s="84" t="s">
        <v>94</v>
      </c>
      <c r="B12" s="86">
        <v>5</v>
      </c>
      <c r="C12" s="21" t="s">
        <v>149</v>
      </c>
      <c r="D12" s="5" t="s">
        <v>110</v>
      </c>
      <c r="E12" s="5" t="s">
        <v>247</v>
      </c>
      <c r="F12" s="22" t="s">
        <v>248</v>
      </c>
      <c r="G12" s="22" t="s">
        <v>249</v>
      </c>
      <c r="H12" s="87"/>
      <c r="I12" s="182"/>
      <c r="J12" s="85">
        <v>9170</v>
      </c>
      <c r="K12" s="23">
        <v>8169</v>
      </c>
      <c r="L12" s="24">
        <v>1001</v>
      </c>
      <c r="M12" s="25" t="s">
        <v>250</v>
      </c>
      <c r="N12" s="68">
        <v>0</v>
      </c>
      <c r="O12" s="69">
        <v>0</v>
      </c>
      <c r="P12" s="69">
        <v>0</v>
      </c>
      <c r="Q12" s="70">
        <v>0</v>
      </c>
      <c r="R12" s="71">
        <v>0</v>
      </c>
      <c r="S12" s="69">
        <v>6865</v>
      </c>
      <c r="T12" s="69">
        <v>0</v>
      </c>
      <c r="U12" s="72">
        <v>0</v>
      </c>
      <c r="V12" s="54">
        <v>1304</v>
      </c>
      <c r="W12" s="54">
        <v>0</v>
      </c>
      <c r="X12" s="54">
        <v>0</v>
      </c>
      <c r="Y12" s="179">
        <v>0</v>
      </c>
      <c r="Z12" s="53">
        <v>0</v>
      </c>
      <c r="AA12" s="54">
        <v>0</v>
      </c>
      <c r="AB12" s="54">
        <v>0</v>
      </c>
      <c r="AC12" s="72">
        <v>0</v>
      </c>
      <c r="AD12" s="53">
        <v>0</v>
      </c>
      <c r="AE12" s="54">
        <v>648</v>
      </c>
      <c r="AF12" s="54">
        <v>656</v>
      </c>
      <c r="AG12" s="54">
        <v>6765</v>
      </c>
      <c r="AH12" s="55">
        <v>100</v>
      </c>
      <c r="AI12" s="105"/>
    </row>
    <row r="13" spans="1:35" ht="90" x14ac:dyDescent="0.25">
      <c r="A13" s="84" t="s">
        <v>95</v>
      </c>
      <c r="B13" s="86">
        <v>5</v>
      </c>
      <c r="C13" s="21" t="s">
        <v>151</v>
      </c>
      <c r="D13" s="5" t="s">
        <v>110</v>
      </c>
      <c r="E13" s="5" t="s">
        <v>251</v>
      </c>
      <c r="F13" s="22" t="s">
        <v>252</v>
      </c>
      <c r="G13" s="22" t="s">
        <v>253</v>
      </c>
      <c r="H13" s="87"/>
      <c r="I13" s="182"/>
      <c r="J13" s="85">
        <v>8525</v>
      </c>
      <c r="K13" s="23">
        <v>8075</v>
      </c>
      <c r="L13" s="24">
        <v>450</v>
      </c>
      <c r="M13" s="25" t="s">
        <v>254</v>
      </c>
      <c r="N13" s="68">
        <v>710</v>
      </c>
      <c r="O13" s="69">
        <v>0</v>
      </c>
      <c r="P13" s="69">
        <v>1956</v>
      </c>
      <c r="Q13" s="70">
        <v>5409</v>
      </c>
      <c r="R13" s="71">
        <v>0</v>
      </c>
      <c r="S13" s="69">
        <v>0</v>
      </c>
      <c r="T13" s="69">
        <v>0</v>
      </c>
      <c r="U13" s="72">
        <v>0</v>
      </c>
      <c r="V13" s="54">
        <v>0</v>
      </c>
      <c r="W13" s="54">
        <v>0</v>
      </c>
      <c r="X13" s="54">
        <v>0</v>
      </c>
      <c r="Y13" s="179">
        <v>0</v>
      </c>
      <c r="Z13" s="53">
        <v>0</v>
      </c>
      <c r="AA13" s="54">
        <v>0</v>
      </c>
      <c r="AB13" s="54">
        <v>0</v>
      </c>
      <c r="AC13" s="72">
        <v>0</v>
      </c>
      <c r="AD13" s="53">
        <v>710</v>
      </c>
      <c r="AE13" s="54">
        <v>1044</v>
      </c>
      <c r="AF13" s="54">
        <v>912</v>
      </c>
      <c r="AG13" s="54">
        <v>5359</v>
      </c>
      <c r="AH13" s="55">
        <v>50</v>
      </c>
      <c r="AI13" s="105"/>
    </row>
    <row r="14" spans="1:35" ht="90" x14ac:dyDescent="0.25">
      <c r="A14" s="84" t="s">
        <v>96</v>
      </c>
      <c r="B14" s="86">
        <v>5</v>
      </c>
      <c r="C14" s="5" t="s">
        <v>153</v>
      </c>
      <c r="D14" s="5">
        <v>0</v>
      </c>
      <c r="E14" s="5" t="s">
        <v>255</v>
      </c>
      <c r="F14" s="22" t="s">
        <v>256</v>
      </c>
      <c r="G14" s="22" t="s">
        <v>257</v>
      </c>
      <c r="H14" s="87" t="s">
        <v>311</v>
      </c>
      <c r="I14" s="182"/>
      <c r="J14" s="85">
        <v>14543</v>
      </c>
      <c r="K14" s="23">
        <v>11043</v>
      </c>
      <c r="L14" s="24">
        <v>3500</v>
      </c>
      <c r="M14" s="25" t="s">
        <v>258</v>
      </c>
      <c r="N14" s="68">
        <v>0</v>
      </c>
      <c r="O14" s="69">
        <v>0</v>
      </c>
      <c r="P14" s="69">
        <v>0</v>
      </c>
      <c r="Q14" s="70">
        <v>0</v>
      </c>
      <c r="R14" s="71">
        <v>0</v>
      </c>
      <c r="S14" s="69">
        <v>0</v>
      </c>
      <c r="T14" s="69">
        <v>0</v>
      </c>
      <c r="U14" s="72">
        <v>0</v>
      </c>
      <c r="V14" s="54">
        <v>2645</v>
      </c>
      <c r="W14" s="54">
        <v>1062</v>
      </c>
      <c r="X14" s="54">
        <v>0</v>
      </c>
      <c r="Y14" s="179">
        <v>0</v>
      </c>
      <c r="Z14" s="53">
        <v>0</v>
      </c>
      <c r="AA14" s="54">
        <v>0</v>
      </c>
      <c r="AB14" s="54">
        <v>7336</v>
      </c>
      <c r="AC14" s="72">
        <v>0</v>
      </c>
      <c r="AD14" s="53">
        <v>350</v>
      </c>
      <c r="AE14" s="54">
        <v>1050</v>
      </c>
      <c r="AF14" s="54">
        <v>12</v>
      </c>
      <c r="AG14" s="54">
        <v>7336</v>
      </c>
      <c r="AH14" s="55">
        <v>2295</v>
      </c>
      <c r="AI14" s="98" t="s">
        <v>319</v>
      </c>
    </row>
    <row r="15" spans="1:35" ht="105" x14ac:dyDescent="0.25">
      <c r="A15" s="106" t="s">
        <v>320</v>
      </c>
      <c r="B15" s="86">
        <v>5</v>
      </c>
      <c r="C15" s="5" t="s">
        <v>153</v>
      </c>
      <c r="D15" s="5" t="s">
        <v>110</v>
      </c>
      <c r="E15" s="5" t="s">
        <v>154</v>
      </c>
      <c r="F15" s="22" t="s">
        <v>259</v>
      </c>
      <c r="G15" s="22" t="s">
        <v>260</v>
      </c>
      <c r="H15" s="87" t="s">
        <v>310</v>
      </c>
      <c r="I15" s="182"/>
      <c r="J15" s="85">
        <v>6349</v>
      </c>
      <c r="K15" s="23">
        <v>6349</v>
      </c>
      <c r="L15" s="24">
        <v>0</v>
      </c>
      <c r="M15" s="25">
        <v>0</v>
      </c>
      <c r="N15" s="68">
        <v>0</v>
      </c>
      <c r="O15" s="69">
        <v>0</v>
      </c>
      <c r="P15" s="69">
        <v>0</v>
      </c>
      <c r="Q15" s="70">
        <v>0</v>
      </c>
      <c r="R15" s="71">
        <v>0</v>
      </c>
      <c r="S15" s="69">
        <v>0</v>
      </c>
      <c r="T15" s="69">
        <v>0</v>
      </c>
      <c r="U15" s="72">
        <v>0</v>
      </c>
      <c r="V15" s="54">
        <v>270</v>
      </c>
      <c r="W15" s="54">
        <v>1462</v>
      </c>
      <c r="X15" s="54">
        <v>0</v>
      </c>
      <c r="Y15" s="179">
        <v>0</v>
      </c>
      <c r="Z15" s="53">
        <v>0</v>
      </c>
      <c r="AA15" s="54">
        <v>0</v>
      </c>
      <c r="AB15" s="54">
        <v>4617</v>
      </c>
      <c r="AC15" s="72">
        <v>0</v>
      </c>
      <c r="AD15" s="53">
        <v>270</v>
      </c>
      <c r="AE15" s="54">
        <v>513</v>
      </c>
      <c r="AF15" s="54">
        <v>38</v>
      </c>
      <c r="AG15" s="54">
        <v>4617</v>
      </c>
      <c r="AH15" s="55">
        <v>911</v>
      </c>
      <c r="AI15" s="98" t="s">
        <v>321</v>
      </c>
    </row>
    <row r="16" spans="1:35" ht="90" x14ac:dyDescent="0.25">
      <c r="A16" s="106" t="s">
        <v>307</v>
      </c>
      <c r="B16" s="86">
        <v>5</v>
      </c>
      <c r="C16" s="5" t="s">
        <v>153</v>
      </c>
      <c r="D16" s="5" t="s">
        <v>110</v>
      </c>
      <c r="E16" s="5" t="s">
        <v>154</v>
      </c>
      <c r="F16" s="22" t="s">
        <v>261</v>
      </c>
      <c r="G16" s="22" t="s">
        <v>262</v>
      </c>
      <c r="H16" s="87" t="s">
        <v>310</v>
      </c>
      <c r="I16" s="182"/>
      <c r="J16" s="85">
        <v>6463</v>
      </c>
      <c r="K16" s="23">
        <v>6463</v>
      </c>
      <c r="L16" s="24">
        <v>0</v>
      </c>
      <c r="M16" s="25">
        <v>0</v>
      </c>
      <c r="N16" s="68">
        <v>0</v>
      </c>
      <c r="O16" s="69">
        <v>0</v>
      </c>
      <c r="P16" s="69">
        <v>0</v>
      </c>
      <c r="Q16" s="70">
        <v>0</v>
      </c>
      <c r="R16" s="71">
        <v>0</v>
      </c>
      <c r="S16" s="69">
        <v>0</v>
      </c>
      <c r="T16" s="69">
        <v>0</v>
      </c>
      <c r="U16" s="72">
        <v>0</v>
      </c>
      <c r="V16" s="54">
        <v>37</v>
      </c>
      <c r="W16" s="54">
        <v>1496</v>
      </c>
      <c r="X16" s="54">
        <v>0</v>
      </c>
      <c r="Y16" s="179">
        <v>0</v>
      </c>
      <c r="Z16" s="53">
        <v>0</v>
      </c>
      <c r="AA16" s="54">
        <v>0</v>
      </c>
      <c r="AB16" s="54">
        <v>4930</v>
      </c>
      <c r="AC16" s="72">
        <v>0</v>
      </c>
      <c r="AD16" s="53">
        <v>37</v>
      </c>
      <c r="AE16" s="54">
        <v>450</v>
      </c>
      <c r="AF16" s="54">
        <v>38</v>
      </c>
      <c r="AG16" s="54">
        <v>4930</v>
      </c>
      <c r="AH16" s="55">
        <v>1008</v>
      </c>
      <c r="AI16" s="98" t="s">
        <v>321</v>
      </c>
    </row>
    <row r="17" spans="1:35" ht="105" x14ac:dyDescent="0.25">
      <c r="A17" s="106" t="s">
        <v>322</v>
      </c>
      <c r="B17" s="86">
        <v>5</v>
      </c>
      <c r="C17" s="5" t="s">
        <v>153</v>
      </c>
      <c r="D17" s="5">
        <v>0</v>
      </c>
      <c r="E17" s="5" t="s">
        <v>263</v>
      </c>
      <c r="F17" s="22" t="s">
        <v>264</v>
      </c>
      <c r="G17" s="22" t="s">
        <v>265</v>
      </c>
      <c r="H17" s="87" t="s">
        <v>310</v>
      </c>
      <c r="I17" s="182"/>
      <c r="J17" s="85">
        <v>15562</v>
      </c>
      <c r="K17" s="23">
        <v>14006</v>
      </c>
      <c r="L17" s="24">
        <v>1556</v>
      </c>
      <c r="M17" s="25" t="s">
        <v>113</v>
      </c>
      <c r="N17" s="68">
        <v>0</v>
      </c>
      <c r="O17" s="69">
        <v>0</v>
      </c>
      <c r="P17" s="69">
        <v>0</v>
      </c>
      <c r="Q17" s="70">
        <v>0</v>
      </c>
      <c r="R17" s="71">
        <v>0</v>
      </c>
      <c r="S17" s="69">
        <v>0</v>
      </c>
      <c r="T17" s="69">
        <v>0</v>
      </c>
      <c r="U17" s="72">
        <v>0</v>
      </c>
      <c r="V17" s="54">
        <v>1953</v>
      </c>
      <c r="W17" s="54">
        <v>1575</v>
      </c>
      <c r="X17" s="54">
        <v>0</v>
      </c>
      <c r="Y17" s="179">
        <v>0</v>
      </c>
      <c r="Z17" s="53">
        <v>0</v>
      </c>
      <c r="AA17" s="54">
        <v>0</v>
      </c>
      <c r="AB17" s="54">
        <v>10478</v>
      </c>
      <c r="AC17" s="72">
        <v>0</v>
      </c>
      <c r="AD17" s="53">
        <v>405</v>
      </c>
      <c r="AE17" s="54">
        <v>1575</v>
      </c>
      <c r="AF17" s="54">
        <v>0</v>
      </c>
      <c r="AG17" s="54">
        <v>10478</v>
      </c>
      <c r="AH17" s="55">
        <v>1548</v>
      </c>
      <c r="AI17" s="98" t="s">
        <v>323</v>
      </c>
    </row>
    <row r="18" spans="1:35" ht="60" x14ac:dyDescent="0.25">
      <c r="A18" s="84" t="s">
        <v>97</v>
      </c>
      <c r="B18" s="86">
        <v>5</v>
      </c>
      <c r="C18" s="21" t="s">
        <v>153</v>
      </c>
      <c r="D18" s="5">
        <v>0</v>
      </c>
      <c r="E18" s="5" t="s">
        <v>263</v>
      </c>
      <c r="F18" s="22" t="s">
        <v>266</v>
      </c>
      <c r="G18" s="22" t="s">
        <v>267</v>
      </c>
      <c r="H18" s="87"/>
      <c r="I18" s="182"/>
      <c r="J18" s="85">
        <v>1084</v>
      </c>
      <c r="K18" s="23">
        <v>998</v>
      </c>
      <c r="L18" s="24">
        <v>0</v>
      </c>
      <c r="M18" s="25" t="s">
        <v>113</v>
      </c>
      <c r="N18" s="68">
        <v>0</v>
      </c>
      <c r="O18" s="69">
        <v>0</v>
      </c>
      <c r="P18" s="69">
        <v>0</v>
      </c>
      <c r="Q18" s="70">
        <v>0</v>
      </c>
      <c r="R18" s="71">
        <v>0</v>
      </c>
      <c r="S18" s="69">
        <v>0</v>
      </c>
      <c r="T18" s="69">
        <v>0</v>
      </c>
      <c r="U18" s="72">
        <v>0</v>
      </c>
      <c r="V18" s="54">
        <v>998</v>
      </c>
      <c r="W18" s="54">
        <v>0</v>
      </c>
      <c r="X18" s="54">
        <v>0</v>
      </c>
      <c r="Y18" s="179">
        <v>0</v>
      </c>
      <c r="Z18" s="53">
        <v>0</v>
      </c>
      <c r="AA18" s="54">
        <v>0</v>
      </c>
      <c r="AB18" s="54">
        <v>0</v>
      </c>
      <c r="AC18" s="72">
        <v>0</v>
      </c>
      <c r="AD18" s="53">
        <v>0</v>
      </c>
      <c r="AE18" s="54">
        <v>0</v>
      </c>
      <c r="AF18" s="54">
        <v>0</v>
      </c>
      <c r="AG18" s="54">
        <v>913</v>
      </c>
      <c r="AH18" s="55">
        <v>85</v>
      </c>
      <c r="AI18" s="105"/>
    </row>
    <row r="19" spans="1:35" ht="90" x14ac:dyDescent="0.25">
      <c r="A19" s="84" t="s">
        <v>98</v>
      </c>
      <c r="B19" s="86">
        <v>5</v>
      </c>
      <c r="C19" s="21" t="s">
        <v>149</v>
      </c>
      <c r="D19" s="5">
        <v>0</v>
      </c>
      <c r="E19" s="5" t="s">
        <v>268</v>
      </c>
      <c r="F19" s="22" t="s">
        <v>269</v>
      </c>
      <c r="G19" s="22" t="s">
        <v>270</v>
      </c>
      <c r="H19" s="87"/>
      <c r="I19" s="182"/>
      <c r="J19" s="85">
        <v>13170</v>
      </c>
      <c r="K19" s="23">
        <v>7406</v>
      </c>
      <c r="L19" s="24">
        <v>5114</v>
      </c>
      <c r="M19" s="25" t="s">
        <v>113</v>
      </c>
      <c r="N19" s="68">
        <v>0</v>
      </c>
      <c r="O19" s="69">
        <v>7406</v>
      </c>
      <c r="P19" s="69">
        <v>0</v>
      </c>
      <c r="Q19" s="70">
        <v>0</v>
      </c>
      <c r="R19" s="71">
        <v>0</v>
      </c>
      <c r="S19" s="69">
        <v>0</v>
      </c>
      <c r="T19" s="69">
        <v>0</v>
      </c>
      <c r="U19" s="72">
        <v>0</v>
      </c>
      <c r="V19" s="54">
        <v>0</v>
      </c>
      <c r="W19" s="54">
        <v>0</v>
      </c>
      <c r="X19" s="54">
        <v>0</v>
      </c>
      <c r="Y19" s="179">
        <v>0</v>
      </c>
      <c r="Z19" s="53">
        <v>0</v>
      </c>
      <c r="AA19" s="54">
        <v>0</v>
      </c>
      <c r="AB19" s="54">
        <v>0</v>
      </c>
      <c r="AC19" s="72">
        <v>0</v>
      </c>
      <c r="AD19" s="53">
        <v>0</v>
      </c>
      <c r="AE19" s="54">
        <v>0</v>
      </c>
      <c r="AF19" s="54">
        <v>0</v>
      </c>
      <c r="AG19" s="54">
        <v>7406</v>
      </c>
      <c r="AH19" s="55">
        <v>0</v>
      </c>
      <c r="AI19" s="105"/>
    </row>
    <row r="20" spans="1:35" ht="90" x14ac:dyDescent="0.25">
      <c r="A20" s="84" t="s">
        <v>99</v>
      </c>
      <c r="B20" s="86">
        <v>5</v>
      </c>
      <c r="C20" s="21" t="s">
        <v>151</v>
      </c>
      <c r="D20" s="5">
        <v>0</v>
      </c>
      <c r="E20" s="5" t="s">
        <v>271</v>
      </c>
      <c r="F20" s="22" t="s">
        <v>272</v>
      </c>
      <c r="G20" s="22" t="s">
        <v>273</v>
      </c>
      <c r="H20" s="87"/>
      <c r="I20" s="182"/>
      <c r="J20" s="85">
        <v>8998</v>
      </c>
      <c r="K20" s="23">
        <v>7107</v>
      </c>
      <c r="L20" s="24">
        <v>1891</v>
      </c>
      <c r="M20" s="25" t="s">
        <v>274</v>
      </c>
      <c r="N20" s="68">
        <v>0</v>
      </c>
      <c r="O20" s="69">
        <v>0</v>
      </c>
      <c r="P20" s="69">
        <v>6272</v>
      </c>
      <c r="Q20" s="70">
        <v>10</v>
      </c>
      <c r="R20" s="71">
        <v>0</v>
      </c>
      <c r="S20" s="69">
        <v>0</v>
      </c>
      <c r="T20" s="69">
        <v>0</v>
      </c>
      <c r="U20" s="72">
        <v>0</v>
      </c>
      <c r="V20" s="54">
        <v>308</v>
      </c>
      <c r="W20" s="54">
        <v>517</v>
      </c>
      <c r="X20" s="54">
        <v>0</v>
      </c>
      <c r="Y20" s="179">
        <v>0</v>
      </c>
      <c r="Z20" s="53">
        <v>0</v>
      </c>
      <c r="AA20" s="54">
        <v>0</v>
      </c>
      <c r="AB20" s="54">
        <v>0</v>
      </c>
      <c r="AC20" s="72">
        <v>0</v>
      </c>
      <c r="AD20" s="53">
        <v>308</v>
      </c>
      <c r="AE20" s="54">
        <v>375</v>
      </c>
      <c r="AF20" s="54">
        <v>142</v>
      </c>
      <c r="AG20" s="54">
        <v>6272</v>
      </c>
      <c r="AH20" s="55">
        <v>10</v>
      </c>
      <c r="AI20" s="105"/>
    </row>
    <row r="21" spans="1:35" ht="90" x14ac:dyDescent="0.25">
      <c r="A21" s="84" t="s">
        <v>100</v>
      </c>
      <c r="B21" s="86">
        <v>5</v>
      </c>
      <c r="C21" s="21" t="s">
        <v>160</v>
      </c>
      <c r="D21" s="5">
        <v>0</v>
      </c>
      <c r="E21" s="5" t="s">
        <v>275</v>
      </c>
      <c r="F21" s="22" t="s">
        <v>276</v>
      </c>
      <c r="G21" s="22" t="s">
        <v>277</v>
      </c>
      <c r="H21" s="87"/>
      <c r="I21" s="182"/>
      <c r="J21" s="85">
        <v>1921</v>
      </c>
      <c r="K21" s="23">
        <v>1881</v>
      </c>
      <c r="L21" s="24">
        <v>40</v>
      </c>
      <c r="M21" s="25" t="s">
        <v>113</v>
      </c>
      <c r="N21" s="68">
        <v>0</v>
      </c>
      <c r="O21" s="69">
        <v>0</v>
      </c>
      <c r="P21" s="69">
        <v>0</v>
      </c>
      <c r="Q21" s="70">
        <v>0</v>
      </c>
      <c r="R21" s="71">
        <v>0</v>
      </c>
      <c r="S21" s="69">
        <v>0</v>
      </c>
      <c r="T21" s="69">
        <v>0</v>
      </c>
      <c r="U21" s="72">
        <v>0</v>
      </c>
      <c r="V21" s="54">
        <v>1881</v>
      </c>
      <c r="W21" s="54">
        <v>0</v>
      </c>
      <c r="X21" s="54">
        <v>0</v>
      </c>
      <c r="Y21" s="179">
        <v>0</v>
      </c>
      <c r="Z21" s="53">
        <v>0</v>
      </c>
      <c r="AA21" s="54">
        <v>0</v>
      </c>
      <c r="AB21" s="54">
        <v>0</v>
      </c>
      <c r="AC21" s="72">
        <v>0</v>
      </c>
      <c r="AD21" s="53">
        <v>0</v>
      </c>
      <c r="AE21" s="54">
        <v>0</v>
      </c>
      <c r="AF21" s="54">
        <v>0</v>
      </c>
      <c r="AG21" s="54">
        <v>0</v>
      </c>
      <c r="AH21" s="55">
        <v>1881</v>
      </c>
      <c r="AI21" s="105"/>
    </row>
    <row r="22" spans="1:35" ht="75" x14ac:dyDescent="0.25">
      <c r="A22" s="84" t="s">
        <v>101</v>
      </c>
      <c r="B22" s="86">
        <v>5</v>
      </c>
      <c r="C22" s="5" t="s">
        <v>160</v>
      </c>
      <c r="D22" s="5">
        <v>0</v>
      </c>
      <c r="E22" s="5" t="s">
        <v>162</v>
      </c>
      <c r="F22" s="22" t="s">
        <v>278</v>
      </c>
      <c r="G22" s="22" t="s">
        <v>279</v>
      </c>
      <c r="H22" s="87"/>
      <c r="I22" s="182"/>
      <c r="J22" s="85">
        <v>2968</v>
      </c>
      <c r="K22" s="23">
        <v>2968</v>
      </c>
      <c r="L22" s="24">
        <v>0</v>
      </c>
      <c r="M22" s="25">
        <v>0</v>
      </c>
      <c r="N22" s="68">
        <v>0</v>
      </c>
      <c r="O22" s="69">
        <v>0</v>
      </c>
      <c r="P22" s="69">
        <v>0</v>
      </c>
      <c r="Q22" s="70">
        <v>0</v>
      </c>
      <c r="R22" s="71">
        <v>0</v>
      </c>
      <c r="S22" s="69">
        <v>0</v>
      </c>
      <c r="T22" s="69">
        <v>2803</v>
      </c>
      <c r="U22" s="72">
        <v>0</v>
      </c>
      <c r="V22" s="54">
        <v>10</v>
      </c>
      <c r="W22" s="54">
        <v>155</v>
      </c>
      <c r="X22" s="54">
        <v>0</v>
      </c>
      <c r="Y22" s="179">
        <v>0</v>
      </c>
      <c r="Z22" s="53">
        <v>0</v>
      </c>
      <c r="AA22" s="54">
        <v>0</v>
      </c>
      <c r="AB22" s="54">
        <v>0</v>
      </c>
      <c r="AC22" s="72">
        <v>0</v>
      </c>
      <c r="AD22" s="53">
        <v>10</v>
      </c>
      <c r="AE22" s="54">
        <v>130</v>
      </c>
      <c r="AF22" s="54">
        <v>25</v>
      </c>
      <c r="AG22" s="54">
        <v>2803</v>
      </c>
      <c r="AH22" s="55">
        <v>0</v>
      </c>
      <c r="AI22" s="105"/>
    </row>
    <row r="23" spans="1:35" ht="75" x14ac:dyDescent="0.25">
      <c r="A23" s="84" t="s">
        <v>102</v>
      </c>
      <c r="B23" s="86">
        <v>5</v>
      </c>
      <c r="C23" s="21" t="s">
        <v>153</v>
      </c>
      <c r="D23" s="5">
        <v>0</v>
      </c>
      <c r="E23" s="5" t="s">
        <v>280</v>
      </c>
      <c r="F23" s="22" t="s">
        <v>281</v>
      </c>
      <c r="G23" s="22" t="s">
        <v>282</v>
      </c>
      <c r="H23" s="87"/>
      <c r="I23" s="182"/>
      <c r="J23" s="85">
        <v>10670</v>
      </c>
      <c r="K23" s="23">
        <v>8429</v>
      </c>
      <c r="L23" s="24">
        <v>2241</v>
      </c>
      <c r="M23" s="25" t="s">
        <v>283</v>
      </c>
      <c r="N23" s="68">
        <v>0</v>
      </c>
      <c r="O23" s="69">
        <v>6921</v>
      </c>
      <c r="P23" s="69">
        <v>0</v>
      </c>
      <c r="Q23" s="70">
        <v>0</v>
      </c>
      <c r="R23" s="71">
        <v>0</v>
      </c>
      <c r="S23" s="69">
        <v>0</v>
      </c>
      <c r="T23" s="69">
        <v>0</v>
      </c>
      <c r="U23" s="72">
        <v>0</v>
      </c>
      <c r="V23" s="54">
        <v>1508</v>
      </c>
      <c r="W23" s="54">
        <v>0</v>
      </c>
      <c r="X23" s="54">
        <v>0</v>
      </c>
      <c r="Y23" s="179">
        <v>0</v>
      </c>
      <c r="Z23" s="53">
        <v>0</v>
      </c>
      <c r="AA23" s="54">
        <v>0</v>
      </c>
      <c r="AB23" s="54">
        <v>0</v>
      </c>
      <c r="AC23" s="72">
        <v>0</v>
      </c>
      <c r="AD23" s="53">
        <v>0</v>
      </c>
      <c r="AE23" s="54">
        <v>528</v>
      </c>
      <c r="AF23" s="54">
        <v>0</v>
      </c>
      <c r="AG23" s="54">
        <v>6921</v>
      </c>
      <c r="AH23" s="55">
        <v>980</v>
      </c>
      <c r="AI23" s="105"/>
    </row>
    <row r="24" spans="1:35" ht="90" x14ac:dyDescent="0.25">
      <c r="A24" s="84" t="s">
        <v>103</v>
      </c>
      <c r="B24" s="86">
        <v>5</v>
      </c>
      <c r="C24" s="21" t="s">
        <v>160</v>
      </c>
      <c r="D24" s="5">
        <v>0</v>
      </c>
      <c r="E24" s="5" t="s">
        <v>284</v>
      </c>
      <c r="F24" s="22" t="s">
        <v>285</v>
      </c>
      <c r="G24" s="22" t="s">
        <v>286</v>
      </c>
      <c r="H24" s="87"/>
      <c r="I24" s="182"/>
      <c r="J24" s="85">
        <v>742</v>
      </c>
      <c r="K24" s="23">
        <v>712</v>
      </c>
      <c r="L24" s="24">
        <v>0</v>
      </c>
      <c r="M24" s="25" t="s">
        <v>287</v>
      </c>
      <c r="N24" s="68">
        <v>0</v>
      </c>
      <c r="O24" s="69">
        <v>0</v>
      </c>
      <c r="P24" s="69">
        <v>0</v>
      </c>
      <c r="Q24" s="70">
        <v>0</v>
      </c>
      <c r="R24" s="71">
        <v>0</v>
      </c>
      <c r="S24" s="69">
        <v>0</v>
      </c>
      <c r="T24" s="69">
        <v>0</v>
      </c>
      <c r="U24" s="72">
        <v>0</v>
      </c>
      <c r="V24" s="54">
        <v>712</v>
      </c>
      <c r="W24" s="54">
        <v>0</v>
      </c>
      <c r="X24" s="54">
        <v>0</v>
      </c>
      <c r="Y24" s="179">
        <v>0</v>
      </c>
      <c r="Z24" s="53">
        <v>0</v>
      </c>
      <c r="AA24" s="54">
        <v>0</v>
      </c>
      <c r="AB24" s="54">
        <v>0</v>
      </c>
      <c r="AC24" s="72">
        <v>0</v>
      </c>
      <c r="AD24" s="53">
        <v>0</v>
      </c>
      <c r="AE24" s="54">
        <v>0</v>
      </c>
      <c r="AF24" s="54">
        <v>0</v>
      </c>
      <c r="AG24" s="54">
        <v>0</v>
      </c>
      <c r="AH24" s="55">
        <v>712</v>
      </c>
      <c r="AI24" s="105"/>
    </row>
    <row r="25" spans="1:35" ht="90" x14ac:dyDescent="0.25">
      <c r="A25" s="84" t="s">
        <v>104</v>
      </c>
      <c r="B25" s="86">
        <v>6</v>
      </c>
      <c r="C25" s="5" t="s">
        <v>288</v>
      </c>
      <c r="D25" s="5" t="s">
        <v>110</v>
      </c>
      <c r="E25" s="5" t="s">
        <v>289</v>
      </c>
      <c r="F25" s="22" t="s">
        <v>290</v>
      </c>
      <c r="G25" s="22" t="s">
        <v>291</v>
      </c>
      <c r="H25" s="87"/>
      <c r="I25" s="182"/>
      <c r="J25" s="85">
        <v>2837</v>
      </c>
      <c r="K25" s="23">
        <v>2837</v>
      </c>
      <c r="L25" s="24">
        <v>0</v>
      </c>
      <c r="M25" s="25">
        <v>0</v>
      </c>
      <c r="N25" s="68">
        <v>0</v>
      </c>
      <c r="O25" s="69">
        <v>0</v>
      </c>
      <c r="P25" s="69">
        <v>0</v>
      </c>
      <c r="Q25" s="70">
        <v>0</v>
      </c>
      <c r="R25" s="71">
        <v>0</v>
      </c>
      <c r="S25" s="69">
        <v>0</v>
      </c>
      <c r="T25" s="69">
        <v>2417</v>
      </c>
      <c r="U25" s="72">
        <v>0</v>
      </c>
      <c r="V25" s="54">
        <v>25</v>
      </c>
      <c r="W25" s="54">
        <v>395</v>
      </c>
      <c r="X25" s="54">
        <v>0</v>
      </c>
      <c r="Y25" s="179">
        <v>0</v>
      </c>
      <c r="Z25" s="53">
        <v>0</v>
      </c>
      <c r="AA25" s="54">
        <v>0</v>
      </c>
      <c r="AB25" s="54">
        <v>0</v>
      </c>
      <c r="AC25" s="72">
        <v>0</v>
      </c>
      <c r="AD25" s="53">
        <v>25</v>
      </c>
      <c r="AE25" s="54">
        <v>300</v>
      </c>
      <c r="AF25" s="54">
        <v>95</v>
      </c>
      <c r="AG25" s="54">
        <v>2417</v>
      </c>
      <c r="AH25" s="55">
        <v>0</v>
      </c>
      <c r="AI25" s="105"/>
    </row>
    <row r="26" spans="1:35" ht="90" x14ac:dyDescent="0.25">
      <c r="A26" s="84" t="s">
        <v>324</v>
      </c>
      <c r="B26" s="86">
        <v>10</v>
      </c>
      <c r="C26" s="21" t="s">
        <v>292</v>
      </c>
      <c r="D26" s="5" t="s">
        <v>110</v>
      </c>
      <c r="E26" s="5" t="s">
        <v>293</v>
      </c>
      <c r="F26" s="22" t="s">
        <v>294</v>
      </c>
      <c r="G26" s="22" t="s">
        <v>295</v>
      </c>
      <c r="H26" s="87" t="s">
        <v>311</v>
      </c>
      <c r="I26" s="182"/>
      <c r="J26" s="85">
        <v>5443</v>
      </c>
      <c r="K26" s="23">
        <v>4299</v>
      </c>
      <c r="L26" s="24">
        <v>1144</v>
      </c>
      <c r="M26" s="25" t="s">
        <v>121</v>
      </c>
      <c r="N26" s="68">
        <v>0</v>
      </c>
      <c r="O26" s="69">
        <v>0</v>
      </c>
      <c r="P26" s="69">
        <v>0</v>
      </c>
      <c r="Q26" s="70">
        <v>0</v>
      </c>
      <c r="R26" s="71">
        <v>0</v>
      </c>
      <c r="S26" s="69">
        <v>0</v>
      </c>
      <c r="T26" s="69">
        <v>0</v>
      </c>
      <c r="U26" s="72">
        <v>0</v>
      </c>
      <c r="V26" s="54">
        <v>146</v>
      </c>
      <c r="W26" s="54">
        <v>308</v>
      </c>
      <c r="X26" s="54">
        <v>0</v>
      </c>
      <c r="Y26" s="179">
        <v>0</v>
      </c>
      <c r="Z26" s="53">
        <v>0</v>
      </c>
      <c r="AA26" s="54">
        <v>0</v>
      </c>
      <c r="AB26" s="54">
        <v>118</v>
      </c>
      <c r="AC26" s="72">
        <v>3727</v>
      </c>
      <c r="AD26" s="53">
        <v>146</v>
      </c>
      <c r="AE26" s="54">
        <v>308</v>
      </c>
      <c r="AF26" s="54">
        <v>118</v>
      </c>
      <c r="AG26" s="54">
        <v>3727</v>
      </c>
      <c r="AH26" s="55">
        <v>0</v>
      </c>
      <c r="AI26" s="98" t="s">
        <v>325</v>
      </c>
    </row>
    <row r="27" spans="1:35" ht="90" x14ac:dyDescent="0.25">
      <c r="A27" s="84" t="s">
        <v>105</v>
      </c>
      <c r="B27" s="86">
        <v>10</v>
      </c>
      <c r="C27" s="21" t="s">
        <v>292</v>
      </c>
      <c r="D27" s="5" t="s">
        <v>110</v>
      </c>
      <c r="E27" s="5" t="s">
        <v>296</v>
      </c>
      <c r="F27" s="22" t="s">
        <v>297</v>
      </c>
      <c r="G27" s="22" t="s">
        <v>298</v>
      </c>
      <c r="H27" s="87" t="s">
        <v>311</v>
      </c>
      <c r="I27" s="182"/>
      <c r="J27" s="85">
        <v>6418</v>
      </c>
      <c r="K27" s="23">
        <v>5018</v>
      </c>
      <c r="L27" s="24">
        <v>1400</v>
      </c>
      <c r="M27" s="25" t="s">
        <v>121</v>
      </c>
      <c r="N27" s="68">
        <v>0</v>
      </c>
      <c r="O27" s="69">
        <v>0</v>
      </c>
      <c r="P27" s="69">
        <v>0</v>
      </c>
      <c r="Q27" s="70">
        <v>0</v>
      </c>
      <c r="R27" s="71">
        <v>0</v>
      </c>
      <c r="S27" s="69">
        <v>0</v>
      </c>
      <c r="T27" s="69">
        <v>0</v>
      </c>
      <c r="U27" s="72">
        <v>0</v>
      </c>
      <c r="V27" s="54">
        <v>0</v>
      </c>
      <c r="W27" s="54">
        <v>0</v>
      </c>
      <c r="X27" s="54">
        <v>0</v>
      </c>
      <c r="Y27" s="179">
        <v>0</v>
      </c>
      <c r="Z27" s="53">
        <v>233</v>
      </c>
      <c r="AA27" s="54">
        <v>1220</v>
      </c>
      <c r="AB27" s="54">
        <v>3565</v>
      </c>
      <c r="AC27" s="72">
        <v>0</v>
      </c>
      <c r="AD27" s="53">
        <v>233</v>
      </c>
      <c r="AE27" s="54">
        <v>520</v>
      </c>
      <c r="AF27" s="54">
        <v>700</v>
      </c>
      <c r="AG27" s="54">
        <v>3565</v>
      </c>
      <c r="AH27" s="55">
        <v>0</v>
      </c>
      <c r="AI27" s="98" t="s">
        <v>326</v>
      </c>
    </row>
    <row r="28" spans="1:35" ht="90.75" thickBot="1" x14ac:dyDescent="0.3">
      <c r="A28" s="106" t="s">
        <v>308</v>
      </c>
      <c r="B28" s="166">
        <v>10</v>
      </c>
      <c r="C28" s="167" t="s">
        <v>292</v>
      </c>
      <c r="D28" s="168" t="s">
        <v>110</v>
      </c>
      <c r="E28" s="168" t="s">
        <v>299</v>
      </c>
      <c r="F28" s="169" t="s">
        <v>300</v>
      </c>
      <c r="G28" s="169" t="s">
        <v>301</v>
      </c>
      <c r="H28" s="170" t="s">
        <v>310</v>
      </c>
      <c r="I28" s="184"/>
      <c r="J28" s="85">
        <v>3036</v>
      </c>
      <c r="K28" s="23">
        <v>3036</v>
      </c>
      <c r="L28" s="24">
        <v>0</v>
      </c>
      <c r="M28" s="25">
        <v>0</v>
      </c>
      <c r="N28" s="68">
        <v>0</v>
      </c>
      <c r="O28" s="69">
        <v>0</v>
      </c>
      <c r="P28" s="69">
        <v>0</v>
      </c>
      <c r="Q28" s="70">
        <v>0</v>
      </c>
      <c r="R28" s="71">
        <v>0</v>
      </c>
      <c r="S28" s="69">
        <v>0</v>
      </c>
      <c r="T28" s="69">
        <v>0</v>
      </c>
      <c r="U28" s="72">
        <v>0</v>
      </c>
      <c r="V28" s="54">
        <v>160</v>
      </c>
      <c r="W28" s="54">
        <v>220</v>
      </c>
      <c r="X28" s="54">
        <v>0</v>
      </c>
      <c r="Y28" s="179">
        <v>0</v>
      </c>
      <c r="Z28" s="53">
        <v>0</v>
      </c>
      <c r="AA28" s="54">
        <v>0</v>
      </c>
      <c r="AB28" s="54">
        <v>100</v>
      </c>
      <c r="AC28" s="72">
        <v>2556</v>
      </c>
      <c r="AD28" s="53">
        <v>160</v>
      </c>
      <c r="AE28" s="54">
        <v>220</v>
      </c>
      <c r="AF28" s="54">
        <v>100</v>
      </c>
      <c r="AG28" s="54">
        <v>2556</v>
      </c>
      <c r="AH28" s="55">
        <v>0</v>
      </c>
      <c r="AI28" s="98" t="s">
        <v>327</v>
      </c>
    </row>
    <row r="29" spans="1:35" ht="16.5" thickBot="1" x14ac:dyDescent="0.3">
      <c r="A29" s="26"/>
      <c r="B29" s="88"/>
      <c r="C29" s="89"/>
      <c r="D29" s="13"/>
      <c r="E29" s="90"/>
      <c r="F29" s="89"/>
      <c r="G29" s="91"/>
      <c r="H29" s="92"/>
      <c r="I29" s="185"/>
      <c r="J29" s="27"/>
      <c r="K29" s="28"/>
      <c r="L29" s="29"/>
      <c r="M29" s="30"/>
      <c r="N29" s="73"/>
      <c r="O29" s="73"/>
      <c r="P29" s="57"/>
      <c r="Q29" s="74"/>
      <c r="R29" s="68"/>
      <c r="S29" s="69"/>
      <c r="T29" s="69"/>
      <c r="U29" s="74"/>
      <c r="V29" s="56"/>
      <c r="W29" s="57"/>
      <c r="X29" s="57"/>
      <c r="Y29" s="75"/>
      <c r="Z29" s="56"/>
      <c r="AA29" s="57"/>
      <c r="AB29" s="57"/>
      <c r="AC29" s="75"/>
      <c r="AD29" s="31"/>
      <c r="AE29" s="32"/>
      <c r="AF29" s="32"/>
      <c r="AG29" s="32"/>
      <c r="AH29" s="33"/>
    </row>
    <row r="30" spans="1:35" ht="17.25" thickTop="1" thickBot="1" x14ac:dyDescent="0.3">
      <c r="A30" s="6"/>
      <c r="B30" s="6"/>
      <c r="C30" s="6"/>
      <c r="D30" s="6"/>
      <c r="E30" s="6"/>
      <c r="F30" s="6"/>
      <c r="G30" s="6"/>
      <c r="H30" s="6"/>
      <c r="I30" s="6"/>
      <c r="J30" s="34">
        <f>SUM(J3:J29)</f>
        <v>209187</v>
      </c>
      <c r="K30" s="35">
        <f>SUM(K3:K29)</f>
        <v>176631</v>
      </c>
      <c r="L30" s="34">
        <f>SUM(L3:L29)</f>
        <v>31321</v>
      </c>
      <c r="M30" s="36" t="s">
        <v>106</v>
      </c>
      <c r="N30" s="79">
        <f t="shared" ref="N30:AH30" si="0">SUM(N3:N29)</f>
        <v>1157</v>
      </c>
      <c r="O30" s="76">
        <f t="shared" si="0"/>
        <v>14327</v>
      </c>
      <c r="P30" s="77">
        <f t="shared" si="0"/>
        <v>35412</v>
      </c>
      <c r="Q30" s="78">
        <f t="shared" si="0"/>
        <v>10626</v>
      </c>
      <c r="R30" s="79">
        <f t="shared" si="0"/>
        <v>0</v>
      </c>
      <c r="S30" s="76">
        <f t="shared" si="0"/>
        <v>6865</v>
      </c>
      <c r="T30" s="77">
        <f t="shared" si="0"/>
        <v>7889</v>
      </c>
      <c r="U30" s="78">
        <f t="shared" si="0"/>
        <v>0</v>
      </c>
      <c r="V30" s="79">
        <f>SUM(V3:V29)</f>
        <v>24421</v>
      </c>
      <c r="W30" s="76">
        <f>SUM(W3:W29)</f>
        <v>10041</v>
      </c>
      <c r="X30" s="77">
        <f>SUM(X3:X29)</f>
        <v>0</v>
      </c>
      <c r="Y30" s="78">
        <f>SUM(Y3:Y29)</f>
        <v>0</v>
      </c>
      <c r="Z30" s="79">
        <f t="shared" si="0"/>
        <v>233</v>
      </c>
      <c r="AA30" s="76">
        <f t="shared" si="0"/>
        <v>1220</v>
      </c>
      <c r="AB30" s="77">
        <f t="shared" si="0"/>
        <v>41400</v>
      </c>
      <c r="AC30" s="80">
        <f t="shared" si="0"/>
        <v>23040</v>
      </c>
      <c r="AD30" s="37">
        <f t="shared" si="0"/>
        <v>5290</v>
      </c>
      <c r="AE30" s="38">
        <f t="shared" si="0"/>
        <v>11984</v>
      </c>
      <c r="AF30" s="38">
        <f t="shared" si="0"/>
        <v>5549</v>
      </c>
      <c r="AG30" s="38">
        <f t="shared" si="0"/>
        <v>142866</v>
      </c>
      <c r="AH30" s="39">
        <f t="shared" si="0"/>
        <v>10942</v>
      </c>
    </row>
    <row r="31" spans="1:35" ht="16.5" thickTop="1" x14ac:dyDescent="0.25">
      <c r="A31" s="6"/>
      <c r="B31" s="6"/>
      <c r="C31" s="6"/>
      <c r="D31" s="6"/>
      <c r="E31" s="6"/>
      <c r="F31" s="6"/>
      <c r="G31" s="6"/>
      <c r="H31" s="6"/>
      <c r="I31" s="6"/>
      <c r="J31" s="7"/>
      <c r="K31" s="7"/>
      <c r="L31" s="7"/>
      <c r="M31" s="40"/>
      <c r="N31" s="195">
        <f>SUM(N30:Q30)</f>
        <v>61522</v>
      </c>
      <c r="O31" s="195"/>
      <c r="P31" s="195"/>
      <c r="Q31" s="195"/>
      <c r="R31" s="195">
        <f>SUM(R30:U30)</f>
        <v>14754</v>
      </c>
      <c r="S31" s="195"/>
      <c r="T31" s="195"/>
      <c r="U31" s="195"/>
      <c r="V31" s="195">
        <f>SUM(V30:Y30)</f>
        <v>34462</v>
      </c>
      <c r="W31" s="195"/>
      <c r="X31" s="195"/>
      <c r="Y31" s="195"/>
      <c r="Z31" s="195">
        <f>SUM(Z30:AC30)</f>
        <v>65893</v>
      </c>
      <c r="AA31" s="195"/>
      <c r="AB31" s="195"/>
      <c r="AC31" s="195"/>
    </row>
    <row r="32" spans="1:35" ht="15.75" customHeight="1" x14ac:dyDescent="0.25">
      <c r="A32" s="42"/>
      <c r="C32" s="43"/>
      <c r="D32" s="43"/>
      <c r="E32" s="43"/>
      <c r="F32" s="43"/>
      <c r="G32" s="43"/>
      <c r="H32" s="82"/>
      <c r="I32" s="82"/>
      <c r="J32" s="44"/>
      <c r="K32" s="44"/>
      <c r="L32" s="44"/>
      <c r="M32" s="43"/>
      <c r="N32" s="44"/>
      <c r="O32" s="44"/>
      <c r="P32" s="44"/>
      <c r="Q32" s="44"/>
      <c r="R32" s="44"/>
      <c r="S32" s="44"/>
      <c r="T32" s="44"/>
      <c r="U32" s="44"/>
      <c r="V32" s="44"/>
      <c r="W32" s="44"/>
      <c r="X32" s="44"/>
      <c r="Y32" s="44"/>
      <c r="Z32" s="44"/>
      <c r="AA32" s="44"/>
      <c r="AB32" s="44"/>
      <c r="AC32" s="44"/>
      <c r="AD32" s="43"/>
      <c r="AE32" s="43"/>
      <c r="AF32" s="43"/>
      <c r="AG32" s="43"/>
      <c r="AH32" s="43"/>
    </row>
    <row r="33" spans="1:34" ht="15.75" customHeight="1" x14ac:dyDescent="0.25">
      <c r="A33" s="108" t="s">
        <v>328</v>
      </c>
      <c r="C33" s="9"/>
      <c r="D33" s="9"/>
      <c r="E33" s="9"/>
      <c r="F33" s="9"/>
      <c r="G33" s="9"/>
      <c r="H33" s="6"/>
      <c r="I33" s="6"/>
      <c r="J33" s="8"/>
      <c r="K33" s="8"/>
      <c r="L33" s="8"/>
      <c r="M33" s="9"/>
      <c r="N33" s="8"/>
      <c r="O33" s="8"/>
      <c r="P33" s="8"/>
      <c r="Q33" s="8"/>
      <c r="R33" s="8"/>
      <c r="S33" s="8"/>
      <c r="T33" s="8"/>
      <c r="U33" s="8"/>
      <c r="V33" s="8"/>
      <c r="W33" s="8"/>
      <c r="X33" s="8"/>
      <c r="Y33" s="8"/>
      <c r="Z33" s="8"/>
      <c r="AA33" s="8"/>
      <c r="AB33" s="8"/>
      <c r="AC33" s="8"/>
      <c r="AD33" s="9"/>
      <c r="AE33" s="9"/>
      <c r="AF33" s="9"/>
      <c r="AG33" s="9"/>
      <c r="AH33" s="9"/>
    </row>
    <row r="34" spans="1:34" x14ac:dyDescent="0.25">
      <c r="A34" s="96"/>
    </row>
    <row r="35" spans="1:34" x14ac:dyDescent="0.25">
      <c r="B35" s="41" t="s">
        <v>107</v>
      </c>
    </row>
  </sheetData>
  <autoFilter ref="A2:AH28" xr:uid="{FCFE0EE8-E530-4799-97D0-6D6097023A88}"/>
  <mergeCells count="6">
    <mergeCell ref="N1:Y1"/>
    <mergeCell ref="Z1:AC1"/>
    <mergeCell ref="N31:Q31"/>
    <mergeCell ref="R31:U31"/>
    <mergeCell ref="Z31:AC31"/>
    <mergeCell ref="V31:Y31"/>
  </mergeCells>
  <dataValidations disablePrompts="1" count="1">
    <dataValidation type="list" allowBlank="1" showInputMessage="1" showErrorMessage="1" sqref="C30:D30 B29:B30" xr:uid="{43DDDF3C-B7CD-479A-BB70-9598C75252E3}">
      <formula1>#REF!</formula1>
    </dataValidation>
  </dataValidations>
  <pageMargins left="0.7" right="0.7" top="0.75" bottom="0.75" header="0.3" footer="0.3"/>
  <pageSetup paperSize="5" scale="41" fitToHeight="0" orientation="landscape" r:id="rId1"/>
  <headerFooter>
    <oddHeader>&amp;C&amp;24ATP Cycle 6 Small Urban and Rural List with Caltrans Funding Assignment Recommendations</oddHeader>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F54C0-2E10-4F11-A40E-1AC65DDADEB2}">
  <sheetPr>
    <pageSetUpPr fitToPage="1"/>
  </sheetPr>
  <dimension ref="A1:AP154"/>
  <sheetViews>
    <sheetView topLeftCell="G135" zoomScale="85" zoomScaleNormal="85" workbookViewId="0">
      <selection activeCell="E3" sqref="E3"/>
    </sheetView>
    <sheetView workbookViewId="1"/>
  </sheetViews>
  <sheetFormatPr defaultColWidth="9.140625" defaultRowHeight="15" outlineLevelCol="1" x14ac:dyDescent="0.25"/>
  <cols>
    <col min="1" max="1" width="11.28515625" bestFit="1" customWidth="1"/>
    <col min="2" max="2" width="15.140625" customWidth="1"/>
    <col min="3" max="3" width="9.140625" customWidth="1"/>
    <col min="4" max="4" width="11.85546875" customWidth="1"/>
    <col min="5" max="5" width="19.42578125" customWidth="1"/>
    <col min="6" max="6" width="36.140625" customWidth="1"/>
    <col min="7" max="7" width="21.42578125" style="97" customWidth="1"/>
    <col min="8" max="9" width="9.140625" style="105" customWidth="1"/>
    <col min="10" max="10" width="11.85546875" customWidth="1"/>
    <col min="11" max="11" width="11.42578125" customWidth="1"/>
    <col min="12" max="12" width="11.7109375" style="105" customWidth="1"/>
    <col min="13" max="13" width="9.140625" customWidth="1"/>
    <col min="21" max="21" width="10.140625" bestFit="1" customWidth="1"/>
    <col min="22" max="22" width="9.28515625" bestFit="1" customWidth="1"/>
    <col min="29" max="29" width="9.5703125" bestFit="1" customWidth="1"/>
    <col min="35" max="35" width="19.28515625" style="161" customWidth="1"/>
    <col min="38" max="38" width="12.85546875" hidden="1" customWidth="1" outlineLevel="1"/>
    <col min="39" max="39" width="14" hidden="1" customWidth="1" outlineLevel="1"/>
    <col min="40" max="40" width="0" hidden="1" customWidth="1" outlineLevel="1"/>
    <col min="41" max="41" width="11.7109375" hidden="1" customWidth="1" outlineLevel="1"/>
    <col min="42" max="42" width="9.140625" collapsed="1"/>
  </cols>
  <sheetData>
    <row r="1" spans="1:41" ht="16.5" thickTop="1" thickBot="1" x14ac:dyDescent="0.3">
      <c r="N1" s="194" t="s">
        <v>759</v>
      </c>
      <c r="O1" s="194"/>
      <c r="P1" s="194"/>
      <c r="Q1" s="194"/>
      <c r="R1" s="194"/>
      <c r="S1" s="194"/>
      <c r="T1" s="194"/>
      <c r="U1" s="194"/>
      <c r="V1" s="194"/>
      <c r="W1" s="194"/>
      <c r="X1" s="194"/>
      <c r="Y1" s="194"/>
      <c r="Z1" s="194" t="s">
        <v>760</v>
      </c>
      <c r="AA1" s="194"/>
      <c r="AB1" s="194"/>
      <c r="AC1" s="194"/>
    </row>
    <row r="2" spans="1:41" ht="80.25" thickTop="1" thickBot="1" x14ac:dyDescent="0.3">
      <c r="A2" s="116" t="s">
        <v>746</v>
      </c>
      <c r="B2" s="116" t="s">
        <v>0</v>
      </c>
      <c r="C2" s="117" t="s">
        <v>1</v>
      </c>
      <c r="D2" s="118" t="s">
        <v>2</v>
      </c>
      <c r="E2" s="118" t="s">
        <v>718</v>
      </c>
      <c r="F2" s="119" t="s">
        <v>5</v>
      </c>
      <c r="G2" s="119" t="s">
        <v>6</v>
      </c>
      <c r="H2" s="120" t="s">
        <v>309</v>
      </c>
      <c r="I2" s="186"/>
      <c r="J2" s="121" t="s">
        <v>7</v>
      </c>
      <c r="K2" s="122" t="s">
        <v>8</v>
      </c>
      <c r="L2" s="123" t="s">
        <v>9</v>
      </c>
      <c r="M2" s="124" t="s">
        <v>87</v>
      </c>
      <c r="N2" s="129" t="s">
        <v>10</v>
      </c>
      <c r="O2" s="126" t="s">
        <v>11</v>
      </c>
      <c r="P2" s="125" t="s">
        <v>12</v>
      </c>
      <c r="Q2" s="127" t="s">
        <v>13</v>
      </c>
      <c r="R2" s="128" t="s">
        <v>14</v>
      </c>
      <c r="S2" s="126" t="s">
        <v>15</v>
      </c>
      <c r="T2" s="125" t="s">
        <v>16</v>
      </c>
      <c r="U2" s="127" t="s">
        <v>17</v>
      </c>
      <c r="V2" s="129" t="s">
        <v>22</v>
      </c>
      <c r="W2" s="126" t="s">
        <v>23</v>
      </c>
      <c r="X2" s="126" t="s">
        <v>24</v>
      </c>
      <c r="Y2" s="127" t="s">
        <v>25</v>
      </c>
      <c r="Z2" s="125" t="s">
        <v>18</v>
      </c>
      <c r="AA2" s="125" t="s">
        <v>19</v>
      </c>
      <c r="AB2" s="125" t="s">
        <v>20</v>
      </c>
      <c r="AC2" s="127" t="s">
        <v>21</v>
      </c>
      <c r="AD2" s="133" t="s">
        <v>26</v>
      </c>
      <c r="AE2" s="130" t="s">
        <v>27</v>
      </c>
      <c r="AF2" s="130" t="s">
        <v>28</v>
      </c>
      <c r="AG2" s="131" t="s">
        <v>29</v>
      </c>
      <c r="AH2" s="132" t="s">
        <v>30</v>
      </c>
      <c r="AI2" s="159" t="s">
        <v>314</v>
      </c>
      <c r="AL2" t="s">
        <v>722</v>
      </c>
      <c r="AM2" t="s">
        <v>723</v>
      </c>
      <c r="AO2" t="s">
        <v>724</v>
      </c>
    </row>
    <row r="3" spans="1:41" ht="30.75" thickTop="1" x14ac:dyDescent="0.25">
      <c r="A3" s="109" t="s">
        <v>747</v>
      </c>
      <c r="B3" s="112" t="s">
        <v>329</v>
      </c>
      <c r="C3" s="109">
        <v>3</v>
      </c>
      <c r="D3" s="109" t="s">
        <v>126</v>
      </c>
      <c r="E3" s="112" t="s">
        <v>477</v>
      </c>
      <c r="F3" s="112" t="s">
        <v>571</v>
      </c>
      <c r="G3" s="155"/>
      <c r="H3" s="162" t="s">
        <v>311</v>
      </c>
      <c r="I3" s="187"/>
      <c r="J3" s="134">
        <v>10900</v>
      </c>
      <c r="K3" s="135">
        <v>6874</v>
      </c>
      <c r="L3" s="160">
        <v>2289</v>
      </c>
      <c r="M3" s="136"/>
      <c r="N3" s="171">
        <v>0</v>
      </c>
      <c r="O3" s="138">
        <v>0</v>
      </c>
      <c r="P3" s="138">
        <v>0</v>
      </c>
      <c r="Q3" s="139">
        <v>0</v>
      </c>
      <c r="R3" s="137">
        <v>0</v>
      </c>
      <c r="S3" s="138">
        <v>0</v>
      </c>
      <c r="T3" s="138">
        <v>0</v>
      </c>
      <c r="U3" s="139">
        <v>0</v>
      </c>
      <c r="V3" s="137">
        <v>0</v>
      </c>
      <c r="W3" s="138">
        <v>0</v>
      </c>
      <c r="X3" s="138">
        <v>0</v>
      </c>
      <c r="Y3" s="139">
        <v>0</v>
      </c>
      <c r="Z3" s="137">
        <v>0</v>
      </c>
      <c r="AA3" s="138">
        <v>0</v>
      </c>
      <c r="AB3" s="138">
        <v>0</v>
      </c>
      <c r="AC3" s="140">
        <v>6874</v>
      </c>
      <c r="AD3" s="137">
        <v>0</v>
      </c>
      <c r="AE3" s="138">
        <v>0</v>
      </c>
      <c r="AF3" s="138">
        <v>0</v>
      </c>
      <c r="AG3" s="138">
        <v>6874</v>
      </c>
      <c r="AH3" s="139">
        <v>0</v>
      </c>
      <c r="AI3" s="161" t="s">
        <v>742</v>
      </c>
      <c r="AL3" s="158">
        <f t="shared" ref="AL3:AL34" si="0">SUM(N3:AC3)</f>
        <v>6874</v>
      </c>
      <c r="AM3" s="158">
        <f>SUM(AD3:AH3)</f>
        <v>6874</v>
      </c>
      <c r="AN3">
        <f>IF(AM3=AL3,0,1)</f>
        <v>0</v>
      </c>
      <c r="AO3">
        <f t="shared" ref="AO3:AO34" si="1">IF(AL3=K3,0,1)</f>
        <v>0</v>
      </c>
    </row>
    <row r="4" spans="1:41" ht="30" x14ac:dyDescent="0.25">
      <c r="A4" s="110" t="s">
        <v>747</v>
      </c>
      <c r="B4" s="111" t="s">
        <v>330</v>
      </c>
      <c r="C4" s="110">
        <v>3</v>
      </c>
      <c r="D4" s="110" t="s">
        <v>126</v>
      </c>
      <c r="E4" s="111" t="s">
        <v>478</v>
      </c>
      <c r="F4" s="111" t="s">
        <v>572</v>
      </c>
      <c r="G4" s="157"/>
      <c r="H4" s="162"/>
      <c r="I4" s="188"/>
      <c r="J4" s="141">
        <v>8084</v>
      </c>
      <c r="K4" s="142">
        <v>7155</v>
      </c>
      <c r="L4" s="143"/>
      <c r="M4" s="144"/>
      <c r="N4" s="172">
        <v>0</v>
      </c>
      <c r="O4" s="146">
        <v>0</v>
      </c>
      <c r="P4" s="146">
        <f>600+206</f>
        <v>806</v>
      </c>
      <c r="Q4" s="147">
        <v>5849</v>
      </c>
      <c r="R4" s="145">
        <v>0</v>
      </c>
      <c r="S4" s="146">
        <v>0</v>
      </c>
      <c r="T4" s="146">
        <v>0</v>
      </c>
      <c r="U4" s="147">
        <v>0</v>
      </c>
      <c r="V4" s="145">
        <v>500</v>
      </c>
      <c r="W4" s="146">
        <v>0</v>
      </c>
      <c r="X4" s="146">
        <v>0</v>
      </c>
      <c r="Y4" s="147">
        <v>0</v>
      </c>
      <c r="Z4" s="145">
        <v>0</v>
      </c>
      <c r="AA4" s="146">
        <v>0</v>
      </c>
      <c r="AB4" s="146">
        <v>0</v>
      </c>
      <c r="AC4" s="147">
        <v>0</v>
      </c>
      <c r="AD4" s="145">
        <v>500</v>
      </c>
      <c r="AE4" s="146">
        <v>600</v>
      </c>
      <c r="AF4" s="146">
        <v>206</v>
      </c>
      <c r="AG4" s="146">
        <v>5849</v>
      </c>
      <c r="AH4" s="147"/>
      <c r="AI4"/>
      <c r="AL4" s="158">
        <f t="shared" si="0"/>
        <v>7155</v>
      </c>
      <c r="AM4" s="158">
        <f t="shared" ref="AM4:AM67" si="2">SUM(AD4:AH4)</f>
        <v>7155</v>
      </c>
      <c r="AN4">
        <f t="shared" ref="AN4:AN67" si="3">IF(AM4=AL4,0,1)</f>
        <v>0</v>
      </c>
      <c r="AO4">
        <f t="shared" si="1"/>
        <v>0</v>
      </c>
    </row>
    <row r="5" spans="1:41" ht="30" x14ac:dyDescent="0.25">
      <c r="A5" s="110" t="s">
        <v>747</v>
      </c>
      <c r="B5" s="111" t="s">
        <v>331</v>
      </c>
      <c r="C5" s="110">
        <v>3</v>
      </c>
      <c r="D5" s="110" t="s">
        <v>470</v>
      </c>
      <c r="E5" s="111" t="s">
        <v>479</v>
      </c>
      <c r="F5" s="111" t="s">
        <v>573</v>
      </c>
      <c r="G5" s="156"/>
      <c r="H5" s="162"/>
      <c r="I5" s="188"/>
      <c r="J5" s="141">
        <v>8942</v>
      </c>
      <c r="K5" s="142">
        <v>6063</v>
      </c>
      <c r="L5" s="143"/>
      <c r="M5" s="144"/>
      <c r="N5" s="172">
        <v>0</v>
      </c>
      <c r="O5" s="146">
        <v>0</v>
      </c>
      <c r="P5" s="146">
        <v>0</v>
      </c>
      <c r="Q5" s="147">
        <f>5848+215</f>
        <v>6063</v>
      </c>
      <c r="R5" s="145">
        <v>0</v>
      </c>
      <c r="S5" s="146">
        <v>0</v>
      </c>
      <c r="T5" s="146">
        <v>0</v>
      </c>
      <c r="U5" s="147">
        <v>0</v>
      </c>
      <c r="V5" s="145">
        <v>0</v>
      </c>
      <c r="W5" s="146">
        <v>0</v>
      </c>
      <c r="X5" s="146">
        <v>0</v>
      </c>
      <c r="Y5" s="147">
        <v>0</v>
      </c>
      <c r="Z5" s="145">
        <v>0</v>
      </c>
      <c r="AA5" s="146">
        <v>0</v>
      </c>
      <c r="AB5" s="146">
        <v>0</v>
      </c>
      <c r="AC5" s="147">
        <v>0</v>
      </c>
      <c r="AD5" s="145">
        <v>0</v>
      </c>
      <c r="AE5" s="146">
        <v>0</v>
      </c>
      <c r="AF5" s="146">
        <v>0</v>
      </c>
      <c r="AG5" s="146">
        <v>5848</v>
      </c>
      <c r="AH5" s="147">
        <v>215</v>
      </c>
      <c r="AI5"/>
      <c r="AL5" s="158">
        <f t="shared" si="0"/>
        <v>6063</v>
      </c>
      <c r="AM5" s="158">
        <f t="shared" si="2"/>
        <v>6063</v>
      </c>
      <c r="AN5">
        <f t="shared" si="3"/>
        <v>0</v>
      </c>
      <c r="AO5">
        <f t="shared" si="1"/>
        <v>0</v>
      </c>
    </row>
    <row r="6" spans="1:41" ht="45" x14ac:dyDescent="0.25">
      <c r="A6" s="110" t="s">
        <v>747</v>
      </c>
      <c r="B6" s="111" t="s">
        <v>332</v>
      </c>
      <c r="C6" s="110">
        <v>3</v>
      </c>
      <c r="D6" s="110" t="s">
        <v>124</v>
      </c>
      <c r="E6" s="111" t="s">
        <v>480</v>
      </c>
      <c r="F6" s="111" t="s">
        <v>574</v>
      </c>
      <c r="G6" s="156"/>
      <c r="H6" s="162" t="s">
        <v>311</v>
      </c>
      <c r="I6" s="188"/>
      <c r="J6" s="141" t="s">
        <v>757</v>
      </c>
      <c r="K6" s="142">
        <v>3271</v>
      </c>
      <c r="L6" s="160"/>
      <c r="M6" s="144"/>
      <c r="N6" s="172">
        <v>0</v>
      </c>
      <c r="O6" s="146">
        <v>0</v>
      </c>
      <c r="P6" s="146">
        <v>0</v>
      </c>
      <c r="Q6" s="147">
        <v>0</v>
      </c>
      <c r="R6" s="145">
        <v>0</v>
      </c>
      <c r="S6" s="146">
        <v>0</v>
      </c>
      <c r="T6" s="146">
        <v>0</v>
      </c>
      <c r="U6" s="147">
        <v>0</v>
      </c>
      <c r="V6" s="145">
        <v>2150</v>
      </c>
      <c r="W6" s="146">
        <v>0</v>
      </c>
      <c r="X6" s="146">
        <v>0</v>
      </c>
      <c r="Y6" s="147">
        <v>0</v>
      </c>
      <c r="Z6" s="145">
        <v>1121</v>
      </c>
      <c r="AA6" s="146">
        <v>0</v>
      </c>
      <c r="AB6" s="146">
        <v>0</v>
      </c>
      <c r="AC6" s="147">
        <v>0</v>
      </c>
      <c r="AD6" s="145">
        <v>0</v>
      </c>
      <c r="AE6" s="146">
        <v>0</v>
      </c>
      <c r="AF6" s="146">
        <v>0</v>
      </c>
      <c r="AG6" s="146">
        <v>3271</v>
      </c>
      <c r="AH6" s="147">
        <v>0</v>
      </c>
      <c r="AI6" s="161" t="s">
        <v>725</v>
      </c>
      <c r="AL6" s="158">
        <f t="shared" si="0"/>
        <v>3271</v>
      </c>
      <c r="AM6" s="158">
        <f t="shared" si="2"/>
        <v>3271</v>
      </c>
      <c r="AN6">
        <f t="shared" si="3"/>
        <v>0</v>
      </c>
      <c r="AO6">
        <f t="shared" si="1"/>
        <v>0</v>
      </c>
    </row>
    <row r="7" spans="1:41" ht="60" x14ac:dyDescent="0.25">
      <c r="A7" s="110" t="s">
        <v>747</v>
      </c>
      <c r="B7" s="111" t="s">
        <v>333</v>
      </c>
      <c r="C7" s="110">
        <v>3</v>
      </c>
      <c r="D7" s="110" t="s">
        <v>126</v>
      </c>
      <c r="E7" s="111" t="s">
        <v>128</v>
      </c>
      <c r="F7" s="111" t="s">
        <v>575</v>
      </c>
      <c r="G7" s="156"/>
      <c r="H7" s="162"/>
      <c r="I7" s="188"/>
      <c r="J7" s="141">
        <v>8696</v>
      </c>
      <c r="K7" s="142">
        <v>7704</v>
      </c>
      <c r="L7" s="143"/>
      <c r="M7" s="144"/>
      <c r="N7" s="172">
        <v>0</v>
      </c>
      <c r="O7" s="146">
        <v>0</v>
      </c>
      <c r="P7" s="146">
        <v>0</v>
      </c>
      <c r="Q7" s="147">
        <v>0</v>
      </c>
      <c r="R7" s="145">
        <v>0</v>
      </c>
      <c r="S7" s="146">
        <v>0</v>
      </c>
      <c r="T7" s="146">
        <v>975</v>
      </c>
      <c r="U7" s="147">
        <v>6729</v>
      </c>
      <c r="V7" s="145">
        <v>0</v>
      </c>
      <c r="W7" s="146">
        <v>0</v>
      </c>
      <c r="X7" s="146">
        <v>0</v>
      </c>
      <c r="Y7" s="147">
        <v>0</v>
      </c>
      <c r="Z7" s="145">
        <v>0</v>
      </c>
      <c r="AA7" s="146">
        <v>0</v>
      </c>
      <c r="AB7" s="146">
        <v>0</v>
      </c>
      <c r="AC7" s="147">
        <v>0</v>
      </c>
      <c r="AD7" s="145">
        <v>0</v>
      </c>
      <c r="AE7" s="146">
        <v>975</v>
      </c>
      <c r="AF7" s="146">
        <v>0</v>
      </c>
      <c r="AG7" s="146">
        <v>6729</v>
      </c>
      <c r="AH7" s="147">
        <v>0</v>
      </c>
      <c r="AI7"/>
      <c r="AL7" s="158">
        <f t="shared" si="0"/>
        <v>7704</v>
      </c>
      <c r="AM7" s="158">
        <f t="shared" si="2"/>
        <v>7704</v>
      </c>
      <c r="AN7">
        <f t="shared" si="3"/>
        <v>0</v>
      </c>
      <c r="AO7">
        <f t="shared" si="1"/>
        <v>0</v>
      </c>
    </row>
    <row r="8" spans="1:41" ht="30" x14ac:dyDescent="0.25">
      <c r="A8" s="110" t="s">
        <v>747</v>
      </c>
      <c r="B8" s="111" t="s">
        <v>334</v>
      </c>
      <c r="C8" s="110">
        <v>3</v>
      </c>
      <c r="D8" s="110" t="s">
        <v>126</v>
      </c>
      <c r="E8" s="111" t="s">
        <v>128</v>
      </c>
      <c r="F8" s="111" t="s">
        <v>576</v>
      </c>
      <c r="G8" s="156"/>
      <c r="H8" s="162"/>
      <c r="I8" s="188"/>
      <c r="J8" s="141">
        <v>9949</v>
      </c>
      <c r="K8" s="142">
        <v>8808</v>
      </c>
      <c r="L8" s="143"/>
      <c r="M8" s="144"/>
      <c r="N8" s="172">
        <v>0</v>
      </c>
      <c r="O8" s="146">
        <v>0</v>
      </c>
      <c r="P8" s="146">
        <v>0</v>
      </c>
      <c r="Q8" s="147">
        <v>0</v>
      </c>
      <c r="R8" s="145">
        <v>0</v>
      </c>
      <c r="S8" s="146">
        <v>0</v>
      </c>
      <c r="T8" s="146">
        <v>0</v>
      </c>
      <c r="U8" s="147">
        <f>6304+132</f>
        <v>6436</v>
      </c>
      <c r="V8" s="145">
        <v>270</v>
      </c>
      <c r="W8" s="146">
        <f>340+1762</f>
        <v>2102</v>
      </c>
      <c r="X8" s="146">
        <v>0</v>
      </c>
      <c r="Y8" s="147">
        <v>0</v>
      </c>
      <c r="Z8" s="145">
        <v>0</v>
      </c>
      <c r="AA8" s="146">
        <v>0</v>
      </c>
      <c r="AB8" s="146">
        <v>0</v>
      </c>
      <c r="AC8" s="147">
        <v>0</v>
      </c>
      <c r="AD8" s="145">
        <v>270</v>
      </c>
      <c r="AE8" s="146">
        <v>340</v>
      </c>
      <c r="AF8" s="146">
        <v>1762</v>
      </c>
      <c r="AG8" s="146">
        <v>6304</v>
      </c>
      <c r="AH8" s="147">
        <v>132</v>
      </c>
      <c r="AI8"/>
      <c r="AL8" s="158">
        <f t="shared" si="0"/>
        <v>8808</v>
      </c>
      <c r="AM8" s="158">
        <f t="shared" si="2"/>
        <v>8808</v>
      </c>
      <c r="AN8">
        <f t="shared" si="3"/>
        <v>0</v>
      </c>
      <c r="AO8">
        <f t="shared" si="1"/>
        <v>0</v>
      </c>
    </row>
    <row r="9" spans="1:41" ht="30" x14ac:dyDescent="0.25">
      <c r="A9" s="110" t="s">
        <v>747</v>
      </c>
      <c r="B9" s="111" t="s">
        <v>335</v>
      </c>
      <c r="C9" s="110">
        <v>3</v>
      </c>
      <c r="D9" s="110" t="s">
        <v>126</v>
      </c>
      <c r="E9" s="111" t="s">
        <v>126</v>
      </c>
      <c r="F9" s="111" t="s">
        <v>577</v>
      </c>
      <c r="G9" s="156"/>
      <c r="H9" s="162"/>
      <c r="I9" s="188"/>
      <c r="J9" s="141">
        <v>2899</v>
      </c>
      <c r="K9" s="142">
        <v>2564</v>
      </c>
      <c r="L9" s="143"/>
      <c r="M9" s="144"/>
      <c r="N9" s="172">
        <v>0</v>
      </c>
      <c r="O9" s="146">
        <v>0</v>
      </c>
      <c r="P9" s="146">
        <v>0</v>
      </c>
      <c r="Q9" s="147">
        <v>0</v>
      </c>
      <c r="R9" s="145">
        <v>0</v>
      </c>
      <c r="S9" s="146">
        <v>0</v>
      </c>
      <c r="T9" s="146">
        <v>325</v>
      </c>
      <c r="U9" s="147">
        <v>2107</v>
      </c>
      <c r="V9" s="145">
        <v>132</v>
      </c>
      <c r="W9" s="146">
        <v>0</v>
      </c>
      <c r="X9" s="146">
        <v>0</v>
      </c>
      <c r="Y9" s="147">
        <v>0</v>
      </c>
      <c r="Z9" s="145">
        <v>0</v>
      </c>
      <c r="AA9" s="146">
        <v>0</v>
      </c>
      <c r="AB9" s="146">
        <v>0</v>
      </c>
      <c r="AC9" s="147">
        <v>0</v>
      </c>
      <c r="AD9" s="145">
        <v>132</v>
      </c>
      <c r="AE9" s="146">
        <v>325</v>
      </c>
      <c r="AF9" s="146">
        <v>0</v>
      </c>
      <c r="AG9" s="146">
        <v>2107</v>
      </c>
      <c r="AH9" s="147">
        <v>0</v>
      </c>
      <c r="AI9"/>
      <c r="AL9" s="158">
        <f t="shared" si="0"/>
        <v>2564</v>
      </c>
      <c r="AM9" s="158">
        <f t="shared" si="2"/>
        <v>2564</v>
      </c>
      <c r="AN9">
        <f t="shared" si="3"/>
        <v>0</v>
      </c>
      <c r="AO9">
        <f t="shared" si="1"/>
        <v>0</v>
      </c>
    </row>
    <row r="10" spans="1:41" ht="45" x14ac:dyDescent="0.25">
      <c r="A10" s="110" t="s">
        <v>747</v>
      </c>
      <c r="B10" s="111" t="s">
        <v>336</v>
      </c>
      <c r="C10" s="110">
        <v>3</v>
      </c>
      <c r="D10" s="110" t="s">
        <v>134</v>
      </c>
      <c r="E10" s="111" t="s">
        <v>481</v>
      </c>
      <c r="F10" s="111" t="s">
        <v>578</v>
      </c>
      <c r="G10" s="156"/>
      <c r="H10" s="162"/>
      <c r="I10" s="188"/>
      <c r="J10" s="141">
        <v>909</v>
      </c>
      <c r="K10" s="142">
        <v>735</v>
      </c>
      <c r="L10" s="143"/>
      <c r="M10" s="144"/>
      <c r="N10" s="172">
        <v>0</v>
      </c>
      <c r="O10" s="146">
        <v>735</v>
      </c>
      <c r="P10" s="146">
        <v>0</v>
      </c>
      <c r="Q10" s="147">
        <v>0</v>
      </c>
      <c r="R10" s="145">
        <v>0</v>
      </c>
      <c r="S10" s="146">
        <v>0</v>
      </c>
      <c r="T10" s="146">
        <v>0</v>
      </c>
      <c r="U10" s="147">
        <v>0</v>
      </c>
      <c r="V10" s="145">
        <v>0</v>
      </c>
      <c r="W10" s="146">
        <v>0</v>
      </c>
      <c r="X10" s="146">
        <v>0</v>
      </c>
      <c r="Y10" s="147">
        <v>0</v>
      </c>
      <c r="Z10" s="145">
        <v>0</v>
      </c>
      <c r="AA10" s="146">
        <v>0</v>
      </c>
      <c r="AB10" s="146">
        <v>0</v>
      </c>
      <c r="AC10" s="147">
        <v>0</v>
      </c>
      <c r="AD10" s="145">
        <v>0</v>
      </c>
      <c r="AE10" s="146">
        <v>0</v>
      </c>
      <c r="AF10" s="146">
        <v>0</v>
      </c>
      <c r="AG10" s="146">
        <v>735</v>
      </c>
      <c r="AH10" s="147">
        <v>0</v>
      </c>
      <c r="AI10"/>
      <c r="AL10" s="158">
        <f t="shared" si="0"/>
        <v>735</v>
      </c>
      <c r="AM10" s="158">
        <f t="shared" si="2"/>
        <v>735</v>
      </c>
      <c r="AN10">
        <f t="shared" si="3"/>
        <v>0</v>
      </c>
      <c r="AO10">
        <f t="shared" si="1"/>
        <v>0</v>
      </c>
    </row>
    <row r="11" spans="1:41" ht="30" x14ac:dyDescent="0.25">
      <c r="A11" s="110" t="s">
        <v>747</v>
      </c>
      <c r="B11" s="111" t="s">
        <v>337</v>
      </c>
      <c r="C11" s="110">
        <v>3</v>
      </c>
      <c r="D11" s="110" t="s">
        <v>126</v>
      </c>
      <c r="E11" s="111" t="s">
        <v>482</v>
      </c>
      <c r="F11" s="111" t="s">
        <v>579</v>
      </c>
      <c r="G11" s="156"/>
      <c r="H11" s="162"/>
      <c r="I11" s="188"/>
      <c r="J11" s="141">
        <v>3048</v>
      </c>
      <c r="K11" s="142">
        <v>1700</v>
      </c>
      <c r="L11" s="143"/>
      <c r="M11" s="144"/>
      <c r="N11" s="172">
        <v>0</v>
      </c>
      <c r="O11" s="146">
        <v>0</v>
      </c>
      <c r="P11" s="146">
        <v>0</v>
      </c>
      <c r="Q11" s="147">
        <v>0</v>
      </c>
      <c r="R11" s="145">
        <v>0</v>
      </c>
      <c r="S11" s="146">
        <v>0</v>
      </c>
      <c r="T11" s="146">
        <v>1500</v>
      </c>
      <c r="U11" s="147">
        <v>0</v>
      </c>
      <c r="V11" s="145">
        <v>200</v>
      </c>
      <c r="W11" s="146">
        <v>0</v>
      </c>
      <c r="X11" s="146">
        <v>0</v>
      </c>
      <c r="Y11" s="147">
        <v>0</v>
      </c>
      <c r="Z11" s="145">
        <v>0</v>
      </c>
      <c r="AA11" s="146">
        <v>0</v>
      </c>
      <c r="AB11" s="146">
        <v>0</v>
      </c>
      <c r="AC11" s="147">
        <v>0</v>
      </c>
      <c r="AD11" s="145">
        <v>0</v>
      </c>
      <c r="AE11" s="146">
        <v>200</v>
      </c>
      <c r="AF11" s="146">
        <v>0</v>
      </c>
      <c r="AG11" s="146">
        <v>1500</v>
      </c>
      <c r="AH11" s="147">
        <v>0</v>
      </c>
      <c r="AI11"/>
      <c r="AL11" s="158">
        <f t="shared" si="0"/>
        <v>1700</v>
      </c>
      <c r="AM11" s="158">
        <f t="shared" si="2"/>
        <v>1700</v>
      </c>
      <c r="AN11">
        <f t="shared" si="3"/>
        <v>0</v>
      </c>
      <c r="AO11">
        <f t="shared" si="1"/>
        <v>0</v>
      </c>
    </row>
    <row r="12" spans="1:41" ht="30" x14ac:dyDescent="0.25">
      <c r="A12" s="110" t="s">
        <v>747</v>
      </c>
      <c r="B12" s="111" t="s">
        <v>338</v>
      </c>
      <c r="C12" s="110">
        <v>3</v>
      </c>
      <c r="D12" s="110" t="s">
        <v>134</v>
      </c>
      <c r="E12" s="111" t="s">
        <v>481</v>
      </c>
      <c r="F12" s="111" t="s">
        <v>580</v>
      </c>
      <c r="G12" s="156"/>
      <c r="H12" s="162"/>
      <c r="I12" s="188"/>
      <c r="J12" s="141">
        <v>3536</v>
      </c>
      <c r="K12" s="142">
        <v>638</v>
      </c>
      <c r="L12" s="143"/>
      <c r="M12" s="144"/>
      <c r="N12" s="172">
        <v>0</v>
      </c>
      <c r="O12" s="146">
        <v>0</v>
      </c>
      <c r="P12" s="146">
        <v>0</v>
      </c>
      <c r="Q12" s="147">
        <v>0</v>
      </c>
      <c r="R12" s="145">
        <v>0</v>
      </c>
      <c r="S12" s="146">
        <v>0</v>
      </c>
      <c r="T12" s="146">
        <f>310+239</f>
        <v>549</v>
      </c>
      <c r="U12" s="147">
        <v>0</v>
      </c>
      <c r="V12" s="145">
        <v>89</v>
      </c>
      <c r="W12" s="146">
        <v>0</v>
      </c>
      <c r="X12" s="146">
        <v>0</v>
      </c>
      <c r="Y12" s="147">
        <v>0</v>
      </c>
      <c r="Z12" s="145">
        <v>0</v>
      </c>
      <c r="AA12" s="146">
        <v>0</v>
      </c>
      <c r="AB12" s="146">
        <v>0</v>
      </c>
      <c r="AC12" s="147">
        <v>0</v>
      </c>
      <c r="AD12" s="145">
        <v>89</v>
      </c>
      <c r="AE12" s="146">
        <v>310</v>
      </c>
      <c r="AF12" s="146">
        <v>239</v>
      </c>
      <c r="AG12" s="146">
        <v>0</v>
      </c>
      <c r="AH12" s="147">
        <v>0</v>
      </c>
      <c r="AI12"/>
      <c r="AL12" s="158">
        <f t="shared" si="0"/>
        <v>638</v>
      </c>
      <c r="AM12" s="158">
        <f t="shared" si="2"/>
        <v>638</v>
      </c>
      <c r="AN12">
        <f t="shared" si="3"/>
        <v>0</v>
      </c>
      <c r="AO12">
        <f t="shared" si="1"/>
        <v>0</v>
      </c>
    </row>
    <row r="13" spans="1:41" ht="30" x14ac:dyDescent="0.25">
      <c r="A13" s="110" t="s">
        <v>748</v>
      </c>
      <c r="B13" s="111" t="s">
        <v>339</v>
      </c>
      <c r="C13" s="110">
        <v>3</v>
      </c>
      <c r="D13" s="110" t="s">
        <v>124</v>
      </c>
      <c r="E13" s="111" t="s">
        <v>483</v>
      </c>
      <c r="F13" s="111" t="s">
        <v>581</v>
      </c>
      <c r="G13" s="156"/>
      <c r="H13" s="162"/>
      <c r="I13" s="188"/>
      <c r="J13" s="141">
        <v>4980</v>
      </c>
      <c r="K13" s="142">
        <v>1200</v>
      </c>
      <c r="L13" s="143"/>
      <c r="M13" s="144"/>
      <c r="N13" s="172">
        <v>0</v>
      </c>
      <c r="O13" s="146">
        <v>0</v>
      </c>
      <c r="P13" s="146">
        <v>0</v>
      </c>
      <c r="Q13" s="147">
        <v>0</v>
      </c>
      <c r="R13" s="145">
        <v>0</v>
      </c>
      <c r="S13" s="146">
        <v>0</v>
      </c>
      <c r="T13" s="146">
        <v>0</v>
      </c>
      <c r="U13" s="147">
        <v>0</v>
      </c>
      <c r="V13" s="145">
        <v>1200</v>
      </c>
      <c r="W13" s="146">
        <v>0</v>
      </c>
      <c r="X13" s="146">
        <v>0</v>
      </c>
      <c r="Y13" s="147">
        <v>0</v>
      </c>
      <c r="Z13" s="145">
        <v>0</v>
      </c>
      <c r="AA13" s="146">
        <v>0</v>
      </c>
      <c r="AB13" s="146">
        <v>0</v>
      </c>
      <c r="AC13" s="147">
        <v>0</v>
      </c>
      <c r="AD13" s="145">
        <v>0</v>
      </c>
      <c r="AE13" s="146">
        <v>0</v>
      </c>
      <c r="AF13" s="146">
        <v>0</v>
      </c>
      <c r="AG13" s="146">
        <v>1200</v>
      </c>
      <c r="AH13" s="147">
        <v>0</v>
      </c>
      <c r="AI13"/>
      <c r="AL13" s="158">
        <f t="shared" si="0"/>
        <v>1200</v>
      </c>
      <c r="AM13" s="158">
        <f t="shared" si="2"/>
        <v>1200</v>
      </c>
      <c r="AN13">
        <f t="shared" si="3"/>
        <v>0</v>
      </c>
      <c r="AO13">
        <f t="shared" si="1"/>
        <v>0</v>
      </c>
    </row>
    <row r="14" spans="1:41" ht="45" x14ac:dyDescent="0.25">
      <c r="A14" s="110" t="s">
        <v>748</v>
      </c>
      <c r="B14" s="111" t="s">
        <v>340</v>
      </c>
      <c r="C14" s="110">
        <v>3</v>
      </c>
      <c r="D14" s="110" t="s">
        <v>124</v>
      </c>
      <c r="E14" s="111" t="s">
        <v>480</v>
      </c>
      <c r="F14" s="111" t="s">
        <v>582</v>
      </c>
      <c r="G14" s="156"/>
      <c r="H14" s="162" t="s">
        <v>311</v>
      </c>
      <c r="I14" s="188"/>
      <c r="J14" s="141">
        <v>3502</v>
      </c>
      <c r="K14" s="142">
        <v>1701</v>
      </c>
      <c r="L14" s="160"/>
      <c r="M14" s="144"/>
      <c r="N14" s="172">
        <v>0</v>
      </c>
      <c r="O14" s="146">
        <v>0</v>
      </c>
      <c r="P14" s="146">
        <v>0</v>
      </c>
      <c r="Q14" s="147">
        <v>0</v>
      </c>
      <c r="R14" s="145">
        <v>0</v>
      </c>
      <c r="S14" s="146">
        <v>0</v>
      </c>
      <c r="T14" s="146">
        <v>0</v>
      </c>
      <c r="U14" s="147">
        <v>0</v>
      </c>
      <c r="V14" s="145">
        <v>1189</v>
      </c>
      <c r="W14" s="146">
        <v>0</v>
      </c>
      <c r="X14" s="146">
        <v>0</v>
      </c>
      <c r="Y14" s="147">
        <v>0</v>
      </c>
      <c r="Z14" s="145">
        <v>512</v>
      </c>
      <c r="AA14" s="146">
        <v>0</v>
      </c>
      <c r="AB14" s="146">
        <v>0</v>
      </c>
      <c r="AC14" s="147">
        <v>0</v>
      </c>
      <c r="AD14" s="145">
        <v>0</v>
      </c>
      <c r="AE14" s="146">
        <v>0</v>
      </c>
      <c r="AF14" s="146">
        <v>0</v>
      </c>
      <c r="AG14" s="146">
        <v>1701</v>
      </c>
      <c r="AH14" s="147">
        <v>0</v>
      </c>
      <c r="AI14" s="161" t="s">
        <v>725</v>
      </c>
      <c r="AL14" s="158">
        <f t="shared" si="0"/>
        <v>1701</v>
      </c>
      <c r="AM14" s="158">
        <f t="shared" si="2"/>
        <v>1701</v>
      </c>
      <c r="AN14">
        <f t="shared" si="3"/>
        <v>0</v>
      </c>
      <c r="AO14">
        <f t="shared" si="1"/>
        <v>0</v>
      </c>
    </row>
    <row r="15" spans="1:41" ht="45" x14ac:dyDescent="0.25">
      <c r="A15" s="110" t="s">
        <v>749</v>
      </c>
      <c r="B15" s="111" t="s">
        <v>341</v>
      </c>
      <c r="C15" s="110">
        <v>4</v>
      </c>
      <c r="D15" s="110" t="s">
        <v>138</v>
      </c>
      <c r="E15" s="111" t="s">
        <v>484</v>
      </c>
      <c r="F15" s="111" t="s">
        <v>583</v>
      </c>
      <c r="G15" s="156"/>
      <c r="H15" s="162" t="s">
        <v>311</v>
      </c>
      <c r="I15" s="188"/>
      <c r="J15" s="141">
        <v>32683</v>
      </c>
      <c r="K15" s="142">
        <v>25000</v>
      </c>
      <c r="L15" s="160"/>
      <c r="M15" s="144"/>
      <c r="N15" s="172">
        <v>0</v>
      </c>
      <c r="O15" s="146">
        <v>0</v>
      </c>
      <c r="P15" s="146">
        <v>0</v>
      </c>
      <c r="Q15" s="147">
        <v>0</v>
      </c>
      <c r="R15" s="145">
        <v>0</v>
      </c>
      <c r="S15" s="146">
        <v>0</v>
      </c>
      <c r="T15" s="146">
        <v>0</v>
      </c>
      <c r="U15" s="147">
        <v>0</v>
      </c>
      <c r="V15" s="145">
        <v>7154</v>
      </c>
      <c r="W15" s="146">
        <v>0</v>
      </c>
      <c r="X15" s="146">
        <v>0</v>
      </c>
      <c r="Y15" s="147">
        <v>0</v>
      </c>
      <c r="Z15" s="145">
        <v>17846</v>
      </c>
      <c r="AA15" s="146">
        <v>0</v>
      </c>
      <c r="AB15" s="146">
        <v>0</v>
      </c>
      <c r="AC15" s="147">
        <v>0</v>
      </c>
      <c r="AD15" s="145">
        <v>0</v>
      </c>
      <c r="AE15" s="146">
        <v>0</v>
      </c>
      <c r="AF15" s="146">
        <v>0</v>
      </c>
      <c r="AG15" s="146">
        <v>25000</v>
      </c>
      <c r="AH15" s="147">
        <v>0</v>
      </c>
      <c r="AI15" s="161" t="s">
        <v>725</v>
      </c>
      <c r="AL15" s="158">
        <f t="shared" si="0"/>
        <v>25000</v>
      </c>
      <c r="AM15" s="158">
        <f t="shared" si="2"/>
        <v>25000</v>
      </c>
      <c r="AN15">
        <f t="shared" si="3"/>
        <v>0</v>
      </c>
      <c r="AO15">
        <f t="shared" si="1"/>
        <v>0</v>
      </c>
    </row>
    <row r="16" spans="1:41" ht="30" x14ac:dyDescent="0.25">
      <c r="A16" s="110" t="s">
        <v>749</v>
      </c>
      <c r="B16" s="111" t="s">
        <v>342</v>
      </c>
      <c r="C16" s="110">
        <v>4</v>
      </c>
      <c r="D16" s="110" t="s">
        <v>138</v>
      </c>
      <c r="E16" s="111" t="s">
        <v>484</v>
      </c>
      <c r="F16" s="111" t="s">
        <v>584</v>
      </c>
      <c r="G16" s="156"/>
      <c r="H16" s="162"/>
      <c r="I16" s="188"/>
      <c r="J16" s="141">
        <v>1000</v>
      </c>
      <c r="K16" s="142">
        <v>999</v>
      </c>
      <c r="L16" s="143"/>
      <c r="M16" s="144"/>
      <c r="N16" s="172">
        <v>0</v>
      </c>
      <c r="O16" s="146">
        <v>0</v>
      </c>
      <c r="P16" s="146">
        <v>0</v>
      </c>
      <c r="Q16" s="147">
        <v>0</v>
      </c>
      <c r="R16" s="145">
        <v>0</v>
      </c>
      <c r="S16" s="146">
        <v>0</v>
      </c>
      <c r="T16" s="146">
        <v>0</v>
      </c>
      <c r="U16" s="147">
        <v>0</v>
      </c>
      <c r="V16" s="145">
        <v>999</v>
      </c>
      <c r="W16" s="146">
        <v>0</v>
      </c>
      <c r="X16" s="146">
        <v>0</v>
      </c>
      <c r="Y16" s="147">
        <v>0</v>
      </c>
      <c r="Z16" s="145">
        <v>0</v>
      </c>
      <c r="AA16" s="146">
        <v>0</v>
      </c>
      <c r="AB16" s="146">
        <v>0</v>
      </c>
      <c r="AC16" s="147">
        <v>0</v>
      </c>
      <c r="AD16" s="145">
        <v>0</v>
      </c>
      <c r="AE16" s="146">
        <v>0</v>
      </c>
      <c r="AF16" s="146">
        <v>0</v>
      </c>
      <c r="AG16" s="146">
        <v>0</v>
      </c>
      <c r="AH16" s="147">
        <v>999</v>
      </c>
      <c r="AI16"/>
      <c r="AL16" s="158">
        <f t="shared" si="0"/>
        <v>999</v>
      </c>
      <c r="AM16" s="158">
        <f t="shared" si="2"/>
        <v>999</v>
      </c>
      <c r="AN16">
        <f t="shared" si="3"/>
        <v>0</v>
      </c>
      <c r="AO16">
        <f t="shared" si="1"/>
        <v>0</v>
      </c>
    </row>
    <row r="17" spans="1:41" ht="45" x14ac:dyDescent="0.25">
      <c r="A17" s="110" t="s">
        <v>749</v>
      </c>
      <c r="B17" s="111" t="s">
        <v>343</v>
      </c>
      <c r="C17" s="110">
        <v>4</v>
      </c>
      <c r="D17" s="110" t="s">
        <v>138</v>
      </c>
      <c r="E17" s="111" t="s">
        <v>484</v>
      </c>
      <c r="F17" s="111" t="s">
        <v>585</v>
      </c>
      <c r="G17" s="156"/>
      <c r="H17" s="162" t="s">
        <v>311</v>
      </c>
      <c r="I17" s="188"/>
      <c r="J17" s="141">
        <v>33477</v>
      </c>
      <c r="K17" s="142">
        <v>17200</v>
      </c>
      <c r="L17" s="160"/>
      <c r="M17" s="144"/>
      <c r="N17" s="172">
        <v>0</v>
      </c>
      <c r="O17" s="146">
        <v>0</v>
      </c>
      <c r="P17" s="146">
        <v>0</v>
      </c>
      <c r="Q17" s="147">
        <v>0</v>
      </c>
      <c r="R17" s="145">
        <v>0</v>
      </c>
      <c r="S17" s="146">
        <v>0</v>
      </c>
      <c r="T17" s="146">
        <v>0</v>
      </c>
      <c r="U17" s="147">
        <v>0</v>
      </c>
      <c r="V17" s="145">
        <v>0</v>
      </c>
      <c r="W17" s="146">
        <v>0</v>
      </c>
      <c r="X17" s="146">
        <v>0</v>
      </c>
      <c r="Y17" s="147">
        <v>0</v>
      </c>
      <c r="Z17" s="145">
        <v>0</v>
      </c>
      <c r="AA17" s="146">
        <v>0</v>
      </c>
      <c r="AB17" s="146">
        <v>0</v>
      </c>
      <c r="AC17" s="147">
        <v>17200</v>
      </c>
      <c r="AD17" s="145">
        <v>0</v>
      </c>
      <c r="AE17" s="146">
        <v>0</v>
      </c>
      <c r="AF17" s="146">
        <v>0</v>
      </c>
      <c r="AG17" s="146">
        <v>17200</v>
      </c>
      <c r="AH17" s="147">
        <v>0</v>
      </c>
      <c r="AI17" s="161" t="s">
        <v>743</v>
      </c>
      <c r="AL17" s="158">
        <f t="shared" si="0"/>
        <v>17200</v>
      </c>
      <c r="AM17" s="158">
        <f t="shared" si="2"/>
        <v>17200</v>
      </c>
      <c r="AN17">
        <f t="shared" si="3"/>
        <v>0</v>
      </c>
      <c r="AO17">
        <f t="shared" si="1"/>
        <v>0</v>
      </c>
    </row>
    <row r="18" spans="1:41" ht="60" x14ac:dyDescent="0.25">
      <c r="A18" s="110" t="s">
        <v>749</v>
      </c>
      <c r="B18" s="111" t="s">
        <v>344</v>
      </c>
      <c r="C18" s="110">
        <v>4</v>
      </c>
      <c r="D18" s="110" t="s">
        <v>138</v>
      </c>
      <c r="E18" s="111" t="s">
        <v>485</v>
      </c>
      <c r="F18" s="111" t="s">
        <v>586</v>
      </c>
      <c r="G18" s="156"/>
      <c r="H18" s="162"/>
      <c r="I18" s="188"/>
      <c r="J18" s="141">
        <v>120947</v>
      </c>
      <c r="K18" s="142">
        <v>19500</v>
      </c>
      <c r="L18" s="143"/>
      <c r="M18" s="144"/>
      <c r="N18" s="172">
        <v>0</v>
      </c>
      <c r="O18" s="146">
        <v>19500</v>
      </c>
      <c r="P18" s="146">
        <v>0</v>
      </c>
      <c r="Q18" s="147">
        <v>0</v>
      </c>
      <c r="R18" s="145">
        <v>0</v>
      </c>
      <c r="S18" s="146">
        <v>0</v>
      </c>
      <c r="T18" s="146">
        <v>0</v>
      </c>
      <c r="U18" s="147">
        <v>0</v>
      </c>
      <c r="V18" s="145">
        <v>0</v>
      </c>
      <c r="W18" s="146">
        <v>0</v>
      </c>
      <c r="X18" s="146">
        <v>0</v>
      </c>
      <c r="Y18" s="147">
        <v>0</v>
      </c>
      <c r="Z18" s="145">
        <v>0</v>
      </c>
      <c r="AA18" s="146">
        <v>0</v>
      </c>
      <c r="AB18" s="146">
        <v>0</v>
      </c>
      <c r="AC18" s="147">
        <v>0</v>
      </c>
      <c r="AD18" s="145">
        <v>0</v>
      </c>
      <c r="AE18" s="146">
        <v>0</v>
      </c>
      <c r="AF18" s="146">
        <v>0</v>
      </c>
      <c r="AG18" s="146">
        <v>19500</v>
      </c>
      <c r="AH18" s="147">
        <v>0</v>
      </c>
      <c r="AI18"/>
      <c r="AL18" s="158">
        <f t="shared" si="0"/>
        <v>19500</v>
      </c>
      <c r="AM18" s="158">
        <f t="shared" si="2"/>
        <v>19500</v>
      </c>
      <c r="AN18">
        <f t="shared" si="3"/>
        <v>0</v>
      </c>
      <c r="AO18">
        <f t="shared" si="1"/>
        <v>0</v>
      </c>
    </row>
    <row r="19" spans="1:41" ht="60" x14ac:dyDescent="0.25">
      <c r="A19" s="110" t="s">
        <v>749</v>
      </c>
      <c r="B19" s="111" t="s">
        <v>345</v>
      </c>
      <c r="C19" s="110">
        <v>4</v>
      </c>
      <c r="D19" s="110" t="s">
        <v>138</v>
      </c>
      <c r="E19" s="111" t="s">
        <v>485</v>
      </c>
      <c r="F19" s="111" t="s">
        <v>587</v>
      </c>
      <c r="G19" s="156"/>
      <c r="H19" s="162"/>
      <c r="I19" s="188"/>
      <c r="J19" s="141">
        <v>22740</v>
      </c>
      <c r="K19" s="142">
        <v>9000</v>
      </c>
      <c r="L19" s="143"/>
      <c r="M19" s="144"/>
      <c r="N19" s="172">
        <v>0</v>
      </c>
      <c r="O19" s="146">
        <v>0</v>
      </c>
      <c r="P19" s="146">
        <v>0</v>
      </c>
      <c r="Q19" s="147">
        <v>0</v>
      </c>
      <c r="R19" s="145">
        <v>0</v>
      </c>
      <c r="S19" s="146">
        <v>9000</v>
      </c>
      <c r="T19" s="146">
        <v>0</v>
      </c>
      <c r="U19" s="147">
        <v>0</v>
      </c>
      <c r="V19" s="145">
        <v>0</v>
      </c>
      <c r="W19" s="146">
        <v>0</v>
      </c>
      <c r="X19" s="146">
        <v>0</v>
      </c>
      <c r="Y19" s="147">
        <v>0</v>
      </c>
      <c r="Z19" s="145">
        <v>0</v>
      </c>
      <c r="AA19" s="146">
        <v>0</v>
      </c>
      <c r="AB19" s="146">
        <v>0</v>
      </c>
      <c r="AC19" s="147">
        <v>0</v>
      </c>
      <c r="AD19" s="145">
        <v>0</v>
      </c>
      <c r="AE19" s="146">
        <v>0</v>
      </c>
      <c r="AF19" s="146">
        <v>0</v>
      </c>
      <c r="AG19" s="146">
        <v>9000</v>
      </c>
      <c r="AH19" s="147">
        <v>0</v>
      </c>
      <c r="AI19"/>
      <c r="AL19" s="158">
        <f t="shared" si="0"/>
        <v>9000</v>
      </c>
      <c r="AM19" s="158">
        <f t="shared" si="2"/>
        <v>9000</v>
      </c>
      <c r="AN19">
        <f t="shared" si="3"/>
        <v>0</v>
      </c>
      <c r="AO19">
        <f t="shared" si="1"/>
        <v>0</v>
      </c>
    </row>
    <row r="20" spans="1:41" ht="30" x14ac:dyDescent="0.25">
      <c r="A20" s="110" t="s">
        <v>749</v>
      </c>
      <c r="B20" s="111" t="s">
        <v>346</v>
      </c>
      <c r="C20" s="110">
        <v>4</v>
      </c>
      <c r="D20" s="110" t="s">
        <v>138</v>
      </c>
      <c r="E20" s="111" t="s">
        <v>140</v>
      </c>
      <c r="F20" s="111" t="s">
        <v>588</v>
      </c>
      <c r="G20" s="156"/>
      <c r="H20" s="162"/>
      <c r="I20" s="188"/>
      <c r="J20" s="141">
        <v>1511</v>
      </c>
      <c r="K20" s="142">
        <v>1511</v>
      </c>
      <c r="L20" s="143"/>
      <c r="M20" s="144"/>
      <c r="N20" s="172">
        <v>0</v>
      </c>
      <c r="O20" s="146">
        <v>0</v>
      </c>
      <c r="P20" s="146">
        <v>1331</v>
      </c>
      <c r="Q20" s="147">
        <v>0</v>
      </c>
      <c r="R20" s="145">
        <v>0</v>
      </c>
      <c r="S20" s="146">
        <v>0</v>
      </c>
      <c r="T20" s="146">
        <v>0</v>
      </c>
      <c r="U20" s="147">
        <v>0</v>
      </c>
      <c r="V20" s="145">
        <v>30</v>
      </c>
      <c r="W20" s="146">
        <v>150</v>
      </c>
      <c r="X20" s="146">
        <v>0</v>
      </c>
      <c r="Y20" s="147">
        <v>0</v>
      </c>
      <c r="Z20" s="145">
        <v>0</v>
      </c>
      <c r="AA20" s="146">
        <v>0</v>
      </c>
      <c r="AB20" s="146">
        <v>0</v>
      </c>
      <c r="AC20" s="147">
        <v>0</v>
      </c>
      <c r="AD20" s="145">
        <v>30</v>
      </c>
      <c r="AE20" s="146">
        <v>150</v>
      </c>
      <c r="AF20" s="146">
        <v>0</v>
      </c>
      <c r="AG20" s="146">
        <v>1331</v>
      </c>
      <c r="AH20" s="147">
        <v>0</v>
      </c>
      <c r="AI20"/>
      <c r="AL20" s="158">
        <f t="shared" si="0"/>
        <v>1511</v>
      </c>
      <c r="AM20" s="158">
        <f t="shared" si="2"/>
        <v>1511</v>
      </c>
      <c r="AN20">
        <f t="shared" si="3"/>
        <v>0</v>
      </c>
      <c r="AO20">
        <f t="shared" si="1"/>
        <v>0</v>
      </c>
    </row>
    <row r="21" spans="1:41" ht="30" x14ac:dyDescent="0.25">
      <c r="A21" s="110" t="s">
        <v>749</v>
      </c>
      <c r="B21" s="111" t="s">
        <v>347</v>
      </c>
      <c r="C21" s="110">
        <v>4</v>
      </c>
      <c r="D21" s="110" t="s">
        <v>138</v>
      </c>
      <c r="E21" s="111" t="s">
        <v>486</v>
      </c>
      <c r="F21" s="111" t="s">
        <v>589</v>
      </c>
      <c r="G21" s="156"/>
      <c r="H21" s="162"/>
      <c r="I21" s="188"/>
      <c r="J21" s="141">
        <v>34675</v>
      </c>
      <c r="K21" s="142">
        <v>29311</v>
      </c>
      <c r="L21" s="143"/>
      <c r="M21" s="144"/>
      <c r="N21" s="172">
        <v>0</v>
      </c>
      <c r="O21" s="146">
        <v>0</v>
      </c>
      <c r="P21" s="146">
        <v>0</v>
      </c>
      <c r="Q21" s="147">
        <v>0</v>
      </c>
      <c r="R21" s="145">
        <v>0</v>
      </c>
      <c r="S21" s="146">
        <v>0</v>
      </c>
      <c r="T21" s="146">
        <v>0</v>
      </c>
      <c r="U21" s="147">
        <v>23865</v>
      </c>
      <c r="V21" s="145">
        <v>0</v>
      </c>
      <c r="W21" s="146">
        <v>5446</v>
      </c>
      <c r="X21" s="146">
        <v>0</v>
      </c>
      <c r="Y21" s="147">
        <v>0</v>
      </c>
      <c r="Z21" s="145">
        <v>0</v>
      </c>
      <c r="AA21" s="146">
        <v>0</v>
      </c>
      <c r="AB21" s="146">
        <v>0</v>
      </c>
      <c r="AC21" s="147">
        <v>0</v>
      </c>
      <c r="AD21" s="145">
        <v>0</v>
      </c>
      <c r="AE21" s="146">
        <v>5446</v>
      </c>
      <c r="AF21" s="146">
        <v>0</v>
      </c>
      <c r="AG21" s="146">
        <v>23865</v>
      </c>
      <c r="AH21" s="147">
        <v>0</v>
      </c>
      <c r="AI21"/>
      <c r="AL21" s="158">
        <f t="shared" si="0"/>
        <v>29311</v>
      </c>
      <c r="AM21" s="158">
        <f t="shared" si="2"/>
        <v>29311</v>
      </c>
      <c r="AN21">
        <f t="shared" si="3"/>
        <v>0</v>
      </c>
      <c r="AO21">
        <f t="shared" si="1"/>
        <v>0</v>
      </c>
    </row>
    <row r="22" spans="1:41" ht="30" x14ac:dyDescent="0.25">
      <c r="A22" s="110" t="s">
        <v>749</v>
      </c>
      <c r="B22" s="111" t="s">
        <v>348</v>
      </c>
      <c r="C22" s="110">
        <v>4</v>
      </c>
      <c r="D22" s="110" t="s">
        <v>142</v>
      </c>
      <c r="E22" s="111" t="s">
        <v>487</v>
      </c>
      <c r="F22" s="111" t="s">
        <v>590</v>
      </c>
      <c r="G22" s="156"/>
      <c r="H22" s="162"/>
      <c r="I22" s="188"/>
      <c r="J22" s="141">
        <v>4058</v>
      </c>
      <c r="K22" s="142">
        <v>2835</v>
      </c>
      <c r="L22" s="143"/>
      <c r="M22" s="144"/>
      <c r="N22" s="172">
        <v>0</v>
      </c>
      <c r="O22" s="146">
        <v>0</v>
      </c>
      <c r="P22" s="146">
        <v>2403</v>
      </c>
      <c r="Q22" s="147">
        <v>0</v>
      </c>
      <c r="R22" s="145">
        <v>0</v>
      </c>
      <c r="S22" s="146">
        <v>0</v>
      </c>
      <c r="T22" s="146">
        <v>0</v>
      </c>
      <c r="U22" s="147">
        <v>0</v>
      </c>
      <c r="V22" s="145">
        <v>72</v>
      </c>
      <c r="W22" s="146">
        <v>360</v>
      </c>
      <c r="X22" s="146">
        <v>0</v>
      </c>
      <c r="Y22" s="147">
        <v>0</v>
      </c>
      <c r="Z22" s="145">
        <v>0</v>
      </c>
      <c r="AA22" s="146">
        <v>0</v>
      </c>
      <c r="AB22" s="146">
        <v>0</v>
      </c>
      <c r="AC22" s="147">
        <v>0</v>
      </c>
      <c r="AD22" s="145">
        <v>72</v>
      </c>
      <c r="AE22" s="146">
        <v>360</v>
      </c>
      <c r="AF22" s="146">
        <v>0</v>
      </c>
      <c r="AG22" s="146">
        <v>2403</v>
      </c>
      <c r="AH22" s="147">
        <v>0</v>
      </c>
      <c r="AI22"/>
      <c r="AL22" s="158">
        <f t="shared" si="0"/>
        <v>2835</v>
      </c>
      <c r="AM22" s="158">
        <f t="shared" si="2"/>
        <v>2835</v>
      </c>
      <c r="AN22">
        <f t="shared" si="3"/>
        <v>0</v>
      </c>
      <c r="AO22">
        <f t="shared" si="1"/>
        <v>0</v>
      </c>
    </row>
    <row r="23" spans="1:41" ht="30" x14ac:dyDescent="0.25">
      <c r="A23" s="110" t="s">
        <v>749</v>
      </c>
      <c r="B23" s="111" t="s">
        <v>349</v>
      </c>
      <c r="C23" s="110">
        <v>4</v>
      </c>
      <c r="D23" s="110" t="s">
        <v>142</v>
      </c>
      <c r="E23" s="111" t="s">
        <v>488</v>
      </c>
      <c r="F23" s="111" t="s">
        <v>591</v>
      </c>
      <c r="G23" s="156"/>
      <c r="H23" s="162"/>
      <c r="I23" s="188"/>
      <c r="J23" s="141">
        <v>9143</v>
      </c>
      <c r="K23" s="142">
        <v>7248</v>
      </c>
      <c r="L23" s="143"/>
      <c r="M23" s="144"/>
      <c r="N23" s="172">
        <v>0</v>
      </c>
      <c r="O23" s="146">
        <v>0</v>
      </c>
      <c r="P23" s="146">
        <v>0</v>
      </c>
      <c r="Q23" s="147">
        <v>0</v>
      </c>
      <c r="R23" s="145">
        <v>0</v>
      </c>
      <c r="S23" s="146">
        <v>0</v>
      </c>
      <c r="T23" s="146">
        <v>0</v>
      </c>
      <c r="U23" s="147">
        <v>5941</v>
      </c>
      <c r="V23" s="145">
        <v>12</v>
      </c>
      <c r="W23" s="146">
        <v>1295</v>
      </c>
      <c r="X23" s="146">
        <v>0</v>
      </c>
      <c r="Y23" s="147">
        <v>0</v>
      </c>
      <c r="Z23" s="145">
        <v>0</v>
      </c>
      <c r="AA23" s="146">
        <v>0</v>
      </c>
      <c r="AB23" s="146">
        <v>0</v>
      </c>
      <c r="AC23" s="147">
        <v>0</v>
      </c>
      <c r="AD23" s="145">
        <v>12</v>
      </c>
      <c r="AE23" s="146">
        <v>1295</v>
      </c>
      <c r="AF23" s="146">
        <v>0</v>
      </c>
      <c r="AG23" s="146">
        <v>5941</v>
      </c>
      <c r="AH23" s="147">
        <v>0</v>
      </c>
      <c r="AI23"/>
      <c r="AL23" s="158">
        <f t="shared" si="0"/>
        <v>7248</v>
      </c>
      <c r="AM23" s="158">
        <f t="shared" si="2"/>
        <v>7248</v>
      </c>
      <c r="AN23">
        <f t="shared" si="3"/>
        <v>0</v>
      </c>
      <c r="AO23">
        <f t="shared" si="1"/>
        <v>0</v>
      </c>
    </row>
    <row r="24" spans="1:41" ht="45" x14ac:dyDescent="0.25">
      <c r="A24" s="110" t="s">
        <v>749</v>
      </c>
      <c r="B24" s="111" t="s">
        <v>350</v>
      </c>
      <c r="C24" s="110">
        <v>4</v>
      </c>
      <c r="D24" s="110" t="s">
        <v>471</v>
      </c>
      <c r="E24" s="111" t="s">
        <v>489</v>
      </c>
      <c r="F24" s="111" t="s">
        <v>592</v>
      </c>
      <c r="G24" s="156"/>
      <c r="H24" s="162"/>
      <c r="I24" s="188"/>
      <c r="J24" s="141">
        <v>2075</v>
      </c>
      <c r="K24" s="142">
        <v>1500</v>
      </c>
      <c r="L24" s="143"/>
      <c r="M24" s="144"/>
      <c r="N24" s="172">
        <v>0</v>
      </c>
      <c r="O24" s="146">
        <v>0</v>
      </c>
      <c r="P24" s="146">
        <v>0</v>
      </c>
      <c r="Q24" s="147">
        <v>0</v>
      </c>
      <c r="R24" s="145">
        <v>0</v>
      </c>
      <c r="S24" s="146">
        <v>0</v>
      </c>
      <c r="T24" s="146">
        <v>0</v>
      </c>
      <c r="U24" s="147">
        <v>0</v>
      </c>
      <c r="V24" s="145">
        <v>1500</v>
      </c>
      <c r="W24" s="146">
        <v>0</v>
      </c>
      <c r="X24" s="146">
        <v>0</v>
      </c>
      <c r="Y24" s="147">
        <v>0</v>
      </c>
      <c r="Z24" s="145">
        <v>0</v>
      </c>
      <c r="AA24" s="146">
        <v>0</v>
      </c>
      <c r="AB24" s="146">
        <v>0</v>
      </c>
      <c r="AC24" s="147">
        <v>0</v>
      </c>
      <c r="AD24" s="145">
        <v>0</v>
      </c>
      <c r="AE24" s="146">
        <v>0</v>
      </c>
      <c r="AF24" s="146">
        <v>0</v>
      </c>
      <c r="AG24" s="146">
        <v>1500</v>
      </c>
      <c r="AH24" s="147">
        <v>0</v>
      </c>
      <c r="AI24"/>
      <c r="AL24" s="158">
        <f t="shared" si="0"/>
        <v>1500</v>
      </c>
      <c r="AM24" s="158">
        <f t="shared" si="2"/>
        <v>1500</v>
      </c>
      <c r="AN24">
        <f t="shared" si="3"/>
        <v>0</v>
      </c>
      <c r="AO24">
        <f t="shared" si="1"/>
        <v>0</v>
      </c>
    </row>
    <row r="25" spans="1:41" ht="30" x14ac:dyDescent="0.25">
      <c r="A25" s="110" t="s">
        <v>749</v>
      </c>
      <c r="B25" s="111" t="s">
        <v>351</v>
      </c>
      <c r="C25" s="110">
        <v>4</v>
      </c>
      <c r="D25" s="110" t="s">
        <v>471</v>
      </c>
      <c r="E25" s="111" t="s">
        <v>490</v>
      </c>
      <c r="F25" s="111" t="s">
        <v>593</v>
      </c>
      <c r="G25" s="156"/>
      <c r="H25" s="162"/>
      <c r="I25" s="188"/>
      <c r="J25" s="141">
        <v>5154</v>
      </c>
      <c r="K25" s="142">
        <v>4123</v>
      </c>
      <c r="L25" s="143"/>
      <c r="M25" s="144"/>
      <c r="N25" s="172">
        <v>0</v>
      </c>
      <c r="O25" s="146">
        <v>0</v>
      </c>
      <c r="P25" s="146">
        <v>0</v>
      </c>
      <c r="Q25" s="147">
        <v>3335</v>
      </c>
      <c r="R25" s="145">
        <v>0</v>
      </c>
      <c r="S25" s="146">
        <v>0</v>
      </c>
      <c r="T25" s="146">
        <v>0</v>
      </c>
      <c r="U25" s="147">
        <v>0</v>
      </c>
      <c r="V25" s="145">
        <v>158</v>
      </c>
      <c r="W25" s="146">
        <v>630</v>
      </c>
      <c r="X25" s="146">
        <v>0</v>
      </c>
      <c r="Y25" s="147">
        <v>0</v>
      </c>
      <c r="Z25" s="145">
        <v>0</v>
      </c>
      <c r="AA25" s="146">
        <v>0</v>
      </c>
      <c r="AB25" s="146">
        <v>0</v>
      </c>
      <c r="AC25" s="147">
        <v>0</v>
      </c>
      <c r="AD25" s="145">
        <v>158</v>
      </c>
      <c r="AE25" s="146">
        <v>630</v>
      </c>
      <c r="AF25" s="146">
        <v>0</v>
      </c>
      <c r="AG25" s="146">
        <v>3335</v>
      </c>
      <c r="AH25" s="147">
        <v>0</v>
      </c>
      <c r="AI25"/>
      <c r="AL25" s="158">
        <f t="shared" si="0"/>
        <v>4123</v>
      </c>
      <c r="AM25" s="158">
        <f t="shared" si="2"/>
        <v>4123</v>
      </c>
      <c r="AN25">
        <f t="shared" si="3"/>
        <v>0</v>
      </c>
      <c r="AO25">
        <f t="shared" si="1"/>
        <v>0</v>
      </c>
    </row>
    <row r="26" spans="1:41" ht="30" x14ac:dyDescent="0.25">
      <c r="A26" s="110" t="s">
        <v>749</v>
      </c>
      <c r="B26" s="111" t="s">
        <v>352</v>
      </c>
      <c r="C26" s="110">
        <v>4</v>
      </c>
      <c r="D26" s="110" t="s">
        <v>471</v>
      </c>
      <c r="E26" s="111" t="s">
        <v>490</v>
      </c>
      <c r="F26" s="111" t="s">
        <v>594</v>
      </c>
      <c r="G26" s="156"/>
      <c r="H26" s="162"/>
      <c r="I26" s="188"/>
      <c r="J26" s="141">
        <v>23525</v>
      </c>
      <c r="K26" s="142">
        <v>3925</v>
      </c>
      <c r="L26" s="143"/>
      <c r="M26" s="144"/>
      <c r="N26" s="172">
        <v>0</v>
      </c>
      <c r="O26" s="146">
        <v>0</v>
      </c>
      <c r="P26" s="146">
        <v>0</v>
      </c>
      <c r="Q26" s="147">
        <v>0</v>
      </c>
      <c r="R26" s="145">
        <v>0</v>
      </c>
      <c r="S26" s="146">
        <v>0</v>
      </c>
      <c r="T26" s="146">
        <v>0</v>
      </c>
      <c r="U26" s="147">
        <v>2350</v>
      </c>
      <c r="V26" s="145">
        <v>1575</v>
      </c>
      <c r="W26" s="146">
        <v>0</v>
      </c>
      <c r="X26" s="146">
        <v>0</v>
      </c>
      <c r="Y26" s="147">
        <v>0</v>
      </c>
      <c r="Z26" s="145">
        <v>0</v>
      </c>
      <c r="AA26" s="146">
        <v>0</v>
      </c>
      <c r="AB26" s="146">
        <v>0</v>
      </c>
      <c r="AC26" s="147">
        <v>0</v>
      </c>
      <c r="AD26" s="145">
        <v>1575</v>
      </c>
      <c r="AE26" s="146">
        <v>2350</v>
      </c>
      <c r="AF26" s="146">
        <v>0</v>
      </c>
      <c r="AG26" s="146">
        <v>0</v>
      </c>
      <c r="AH26" s="147">
        <v>0</v>
      </c>
      <c r="AI26"/>
      <c r="AL26" s="158">
        <f t="shared" si="0"/>
        <v>3925</v>
      </c>
      <c r="AM26" s="158">
        <f t="shared" si="2"/>
        <v>3925</v>
      </c>
      <c r="AN26">
        <f t="shared" si="3"/>
        <v>0</v>
      </c>
      <c r="AO26">
        <f t="shared" si="1"/>
        <v>0</v>
      </c>
    </row>
    <row r="27" spans="1:41" ht="30" x14ac:dyDescent="0.25">
      <c r="A27" s="110" t="s">
        <v>749</v>
      </c>
      <c r="B27" s="111" t="s">
        <v>353</v>
      </c>
      <c r="C27" s="110">
        <v>4</v>
      </c>
      <c r="D27" s="110" t="s">
        <v>472</v>
      </c>
      <c r="E27" s="111" t="s">
        <v>491</v>
      </c>
      <c r="F27" s="111" t="s">
        <v>595</v>
      </c>
      <c r="G27" s="156"/>
      <c r="H27" s="162"/>
      <c r="I27" s="188"/>
      <c r="J27" s="141">
        <v>6629</v>
      </c>
      <c r="K27" s="142">
        <v>5435</v>
      </c>
      <c r="L27" s="143"/>
      <c r="M27" s="144"/>
      <c r="N27" s="172">
        <v>0</v>
      </c>
      <c r="O27" s="146">
        <v>0</v>
      </c>
      <c r="P27" s="146">
        <v>0</v>
      </c>
      <c r="Q27" s="147">
        <v>0</v>
      </c>
      <c r="R27" s="145">
        <v>0</v>
      </c>
      <c r="S27" s="146">
        <v>0</v>
      </c>
      <c r="T27" s="146">
        <v>0</v>
      </c>
      <c r="U27" s="147">
        <v>0</v>
      </c>
      <c r="V27" s="145">
        <v>5435</v>
      </c>
      <c r="W27" s="146">
        <v>0</v>
      </c>
      <c r="X27" s="146">
        <v>0</v>
      </c>
      <c r="Y27" s="147">
        <v>0</v>
      </c>
      <c r="Z27" s="145">
        <v>0</v>
      </c>
      <c r="AA27" s="146">
        <v>0</v>
      </c>
      <c r="AB27" s="146">
        <v>0</v>
      </c>
      <c r="AC27" s="147">
        <v>0</v>
      </c>
      <c r="AD27" s="145">
        <v>0</v>
      </c>
      <c r="AE27" s="146">
        <v>0</v>
      </c>
      <c r="AF27" s="146">
        <v>0</v>
      </c>
      <c r="AG27" s="146">
        <v>5435</v>
      </c>
      <c r="AH27" s="147">
        <v>0</v>
      </c>
      <c r="AI27"/>
      <c r="AL27" s="158">
        <f t="shared" si="0"/>
        <v>5435</v>
      </c>
      <c r="AM27" s="158">
        <f t="shared" si="2"/>
        <v>5435</v>
      </c>
      <c r="AN27">
        <f t="shared" si="3"/>
        <v>0</v>
      </c>
      <c r="AO27">
        <f t="shared" si="1"/>
        <v>0</v>
      </c>
    </row>
    <row r="28" spans="1:41" ht="30" x14ac:dyDescent="0.25">
      <c r="A28" s="110" t="s">
        <v>749</v>
      </c>
      <c r="B28" s="111" t="s">
        <v>354</v>
      </c>
      <c r="C28" s="110">
        <v>4</v>
      </c>
      <c r="D28" s="110" t="s">
        <v>147</v>
      </c>
      <c r="E28" s="111" t="s">
        <v>492</v>
      </c>
      <c r="F28" s="111" t="s">
        <v>596</v>
      </c>
      <c r="G28" s="156"/>
      <c r="H28" s="162"/>
      <c r="I28" s="188"/>
      <c r="J28" s="141">
        <v>41098</v>
      </c>
      <c r="K28" s="142">
        <v>3656</v>
      </c>
      <c r="L28" s="143"/>
      <c r="M28" s="144"/>
      <c r="N28" s="172">
        <v>0</v>
      </c>
      <c r="O28" s="146">
        <v>0</v>
      </c>
      <c r="P28" s="146">
        <v>0</v>
      </c>
      <c r="Q28" s="147">
        <v>3656</v>
      </c>
      <c r="R28" s="145">
        <v>0</v>
      </c>
      <c r="S28" s="146">
        <v>0</v>
      </c>
      <c r="T28" s="146">
        <v>0</v>
      </c>
      <c r="U28" s="147">
        <v>0</v>
      </c>
      <c r="V28" s="145">
        <v>0</v>
      </c>
      <c r="W28" s="146">
        <v>0</v>
      </c>
      <c r="X28" s="146">
        <v>0</v>
      </c>
      <c r="Y28" s="147">
        <v>0</v>
      </c>
      <c r="Z28" s="145">
        <v>0</v>
      </c>
      <c r="AA28" s="146">
        <v>0</v>
      </c>
      <c r="AB28" s="146">
        <v>0</v>
      </c>
      <c r="AC28" s="147">
        <v>0</v>
      </c>
      <c r="AD28" s="145">
        <v>0</v>
      </c>
      <c r="AE28" s="146">
        <v>0</v>
      </c>
      <c r="AF28" s="146">
        <v>0</v>
      </c>
      <c r="AG28" s="146">
        <v>3656</v>
      </c>
      <c r="AH28" s="147">
        <v>0</v>
      </c>
      <c r="AI28"/>
      <c r="AL28" s="158">
        <f t="shared" si="0"/>
        <v>3656</v>
      </c>
      <c r="AM28" s="158">
        <f t="shared" si="2"/>
        <v>3656</v>
      </c>
      <c r="AN28">
        <f t="shared" si="3"/>
        <v>0</v>
      </c>
      <c r="AO28">
        <f t="shared" si="1"/>
        <v>0</v>
      </c>
    </row>
    <row r="29" spans="1:41" ht="30" x14ac:dyDescent="0.25">
      <c r="A29" s="110" t="s">
        <v>749</v>
      </c>
      <c r="B29" s="111" t="s">
        <v>355</v>
      </c>
      <c r="C29" s="110">
        <v>4</v>
      </c>
      <c r="D29" s="110" t="s">
        <v>473</v>
      </c>
      <c r="E29" s="111" t="s">
        <v>493</v>
      </c>
      <c r="F29" s="111" t="s">
        <v>597</v>
      </c>
      <c r="G29" s="156"/>
      <c r="H29" s="162"/>
      <c r="I29" s="188"/>
      <c r="J29" s="141">
        <v>14774</v>
      </c>
      <c r="K29" s="142">
        <v>11819</v>
      </c>
      <c r="L29" s="143"/>
      <c r="M29" s="144"/>
      <c r="N29" s="172">
        <v>0</v>
      </c>
      <c r="O29" s="146">
        <v>0</v>
      </c>
      <c r="P29" s="146">
        <v>0</v>
      </c>
      <c r="Q29" s="147">
        <v>0</v>
      </c>
      <c r="R29" s="145">
        <v>0</v>
      </c>
      <c r="S29" s="146">
        <v>11819</v>
      </c>
      <c r="T29" s="146">
        <v>0</v>
      </c>
      <c r="U29" s="147">
        <v>0</v>
      </c>
      <c r="V29" s="145">
        <v>0</v>
      </c>
      <c r="W29" s="146">
        <v>0</v>
      </c>
      <c r="X29" s="146">
        <v>0</v>
      </c>
      <c r="Y29" s="147">
        <v>0</v>
      </c>
      <c r="Z29" s="145">
        <v>0</v>
      </c>
      <c r="AA29" s="146">
        <v>0</v>
      </c>
      <c r="AB29" s="146">
        <v>0</v>
      </c>
      <c r="AC29" s="147">
        <v>0</v>
      </c>
      <c r="AD29" s="145">
        <v>0</v>
      </c>
      <c r="AE29" s="146">
        <v>0</v>
      </c>
      <c r="AF29" s="146">
        <v>0</v>
      </c>
      <c r="AG29" s="146">
        <v>11819</v>
      </c>
      <c r="AH29" s="147">
        <v>0</v>
      </c>
      <c r="AI29"/>
      <c r="AL29" s="158">
        <f t="shared" si="0"/>
        <v>11819</v>
      </c>
      <c r="AM29" s="158">
        <f t="shared" si="2"/>
        <v>11819</v>
      </c>
      <c r="AN29">
        <f t="shared" si="3"/>
        <v>0</v>
      </c>
      <c r="AO29">
        <f t="shared" si="1"/>
        <v>0</v>
      </c>
    </row>
    <row r="30" spans="1:41" ht="30" x14ac:dyDescent="0.25">
      <c r="A30" s="110" t="s">
        <v>750</v>
      </c>
      <c r="B30" s="111" t="s">
        <v>356</v>
      </c>
      <c r="C30" s="110">
        <v>6</v>
      </c>
      <c r="D30" s="110" t="s">
        <v>168</v>
      </c>
      <c r="E30" s="111" t="s">
        <v>494</v>
      </c>
      <c r="F30" s="111" t="s">
        <v>598</v>
      </c>
      <c r="G30" s="156"/>
      <c r="H30" s="162"/>
      <c r="I30" s="188"/>
      <c r="J30" s="141">
        <v>1636</v>
      </c>
      <c r="K30" s="142">
        <v>1636</v>
      </c>
      <c r="L30" s="143"/>
      <c r="M30" s="144"/>
      <c r="N30" s="172">
        <v>0</v>
      </c>
      <c r="O30" s="146">
        <v>0</v>
      </c>
      <c r="P30" s="146">
        <v>1472</v>
      </c>
      <c r="Q30" s="147">
        <v>9</v>
      </c>
      <c r="R30" s="145">
        <v>0</v>
      </c>
      <c r="S30" s="146">
        <v>0</v>
      </c>
      <c r="T30" s="146">
        <v>0</v>
      </c>
      <c r="U30" s="147">
        <v>0</v>
      </c>
      <c r="V30" s="145">
        <f>3+145</f>
        <v>148</v>
      </c>
      <c r="W30" s="146">
        <v>7</v>
      </c>
      <c r="X30" s="146">
        <v>0</v>
      </c>
      <c r="Y30" s="147">
        <v>0</v>
      </c>
      <c r="Z30" s="145">
        <v>0</v>
      </c>
      <c r="AA30" s="146">
        <v>0</v>
      </c>
      <c r="AB30" s="146">
        <v>0</v>
      </c>
      <c r="AC30" s="147">
        <v>0</v>
      </c>
      <c r="AD30" s="145">
        <v>3</v>
      </c>
      <c r="AE30" s="146">
        <v>145</v>
      </c>
      <c r="AF30" s="146">
        <v>7</v>
      </c>
      <c r="AG30" s="146">
        <v>1472</v>
      </c>
      <c r="AH30" s="147">
        <v>9</v>
      </c>
      <c r="AI30"/>
      <c r="AL30" s="158">
        <f t="shared" si="0"/>
        <v>1636</v>
      </c>
      <c r="AM30" s="158">
        <f t="shared" si="2"/>
        <v>1636</v>
      </c>
      <c r="AN30">
        <f t="shared" si="3"/>
        <v>0</v>
      </c>
      <c r="AO30">
        <f t="shared" si="1"/>
        <v>0</v>
      </c>
    </row>
    <row r="31" spans="1:41" ht="30" x14ac:dyDescent="0.25">
      <c r="A31" s="110" t="s">
        <v>750</v>
      </c>
      <c r="B31" s="164" t="s">
        <v>745</v>
      </c>
      <c r="C31" s="110">
        <v>6</v>
      </c>
      <c r="D31" s="110" t="s">
        <v>168</v>
      </c>
      <c r="E31" s="111" t="s">
        <v>169</v>
      </c>
      <c r="F31" s="111" t="s">
        <v>599</v>
      </c>
      <c r="G31" s="156"/>
      <c r="H31" s="162" t="s">
        <v>310</v>
      </c>
      <c r="I31" s="188"/>
      <c r="J31" s="141">
        <v>3429</v>
      </c>
      <c r="K31" s="142">
        <v>2697</v>
      </c>
      <c r="L31" s="163">
        <v>0</v>
      </c>
      <c r="M31" s="144"/>
      <c r="N31" s="172">
        <v>0</v>
      </c>
      <c r="O31" s="146">
        <v>0</v>
      </c>
      <c r="P31" s="146">
        <v>0</v>
      </c>
      <c r="Q31" s="147">
        <v>0</v>
      </c>
      <c r="R31" s="145">
        <v>0</v>
      </c>
      <c r="S31" s="146">
        <v>0</v>
      </c>
      <c r="T31" s="146">
        <v>0</v>
      </c>
      <c r="U31" s="147">
        <v>0</v>
      </c>
      <c r="V31" s="145">
        <v>39</v>
      </c>
      <c r="W31" s="146">
        <v>0</v>
      </c>
      <c r="X31" s="146">
        <v>0</v>
      </c>
      <c r="Y31" s="147">
        <v>0</v>
      </c>
      <c r="Z31" s="145">
        <v>0</v>
      </c>
      <c r="AA31" s="146">
        <v>314</v>
      </c>
      <c r="AB31" s="146">
        <v>0</v>
      </c>
      <c r="AC31" s="147">
        <v>2344</v>
      </c>
      <c r="AD31" s="145">
        <v>39</v>
      </c>
      <c r="AE31" s="146">
        <v>314</v>
      </c>
      <c r="AF31" s="146">
        <v>0</v>
      </c>
      <c r="AG31" s="146">
        <v>2344</v>
      </c>
      <c r="AH31" s="147">
        <v>0</v>
      </c>
      <c r="AI31" s="161" t="s">
        <v>737</v>
      </c>
      <c r="AL31" s="158">
        <f t="shared" si="0"/>
        <v>2697</v>
      </c>
      <c r="AM31" s="158">
        <f t="shared" si="2"/>
        <v>2697</v>
      </c>
      <c r="AN31">
        <f t="shared" si="3"/>
        <v>0</v>
      </c>
      <c r="AO31">
        <f t="shared" si="1"/>
        <v>0</v>
      </c>
    </row>
    <row r="32" spans="1:41" ht="30" x14ac:dyDescent="0.25">
      <c r="A32" s="110" t="s">
        <v>750</v>
      </c>
      <c r="B32" s="164" t="s">
        <v>744</v>
      </c>
      <c r="C32" s="110">
        <v>6</v>
      </c>
      <c r="D32" s="110" t="s">
        <v>168</v>
      </c>
      <c r="E32" s="111" t="s">
        <v>169</v>
      </c>
      <c r="F32" s="111" t="s">
        <v>600</v>
      </c>
      <c r="G32" s="156"/>
      <c r="H32" s="162" t="s">
        <v>310</v>
      </c>
      <c r="I32" s="188"/>
      <c r="J32" s="141">
        <v>4608</v>
      </c>
      <c r="K32" s="142">
        <v>458</v>
      </c>
      <c r="L32" s="163">
        <v>0</v>
      </c>
      <c r="M32" s="144"/>
      <c r="N32" s="172">
        <v>0</v>
      </c>
      <c r="O32" s="146">
        <v>0</v>
      </c>
      <c r="P32" s="146">
        <v>0</v>
      </c>
      <c r="Q32" s="147">
        <v>0</v>
      </c>
      <c r="R32" s="145">
        <v>0</v>
      </c>
      <c r="S32" s="146">
        <v>0</v>
      </c>
      <c r="T32" s="146">
        <v>0</v>
      </c>
      <c r="U32" s="147">
        <v>0</v>
      </c>
      <c r="V32" s="145">
        <v>79</v>
      </c>
      <c r="W32" s="146">
        <v>0</v>
      </c>
      <c r="X32" s="146">
        <v>0</v>
      </c>
      <c r="Y32" s="147">
        <v>0</v>
      </c>
      <c r="Z32" s="145">
        <v>0</v>
      </c>
      <c r="AA32" s="146">
        <v>379</v>
      </c>
      <c r="AB32" s="146">
        <v>0</v>
      </c>
      <c r="AC32" s="147">
        <v>0</v>
      </c>
      <c r="AD32" s="145">
        <v>79</v>
      </c>
      <c r="AE32" s="146">
        <v>379</v>
      </c>
      <c r="AF32" s="146">
        <v>0</v>
      </c>
      <c r="AG32" s="146">
        <v>0</v>
      </c>
      <c r="AH32" s="147">
        <v>0</v>
      </c>
      <c r="AI32" s="161" t="s">
        <v>738</v>
      </c>
      <c r="AL32" s="158">
        <f t="shared" si="0"/>
        <v>458</v>
      </c>
      <c r="AM32" s="158">
        <f t="shared" si="2"/>
        <v>458</v>
      </c>
      <c r="AN32">
        <f t="shared" si="3"/>
        <v>0</v>
      </c>
      <c r="AO32">
        <f t="shared" si="1"/>
        <v>0</v>
      </c>
    </row>
    <row r="33" spans="1:41" ht="30" x14ac:dyDescent="0.25">
      <c r="A33" s="110" t="s">
        <v>750</v>
      </c>
      <c r="B33" s="111" t="s">
        <v>357</v>
      </c>
      <c r="C33" s="110">
        <v>6</v>
      </c>
      <c r="D33" s="110" t="s">
        <v>168</v>
      </c>
      <c r="E33" s="111" t="s">
        <v>495</v>
      </c>
      <c r="F33" s="111" t="s">
        <v>601</v>
      </c>
      <c r="G33" s="156"/>
      <c r="H33" s="162"/>
      <c r="I33" s="188"/>
      <c r="J33" s="141">
        <v>3008</v>
      </c>
      <c r="K33" s="142">
        <v>3008</v>
      </c>
      <c r="L33" s="143"/>
      <c r="M33" s="144"/>
      <c r="N33" s="172">
        <v>0</v>
      </c>
      <c r="O33" s="146">
        <v>0</v>
      </c>
      <c r="P33" s="146">
        <v>0</v>
      </c>
      <c r="Q33" s="147">
        <v>0</v>
      </c>
      <c r="R33" s="145">
        <v>0</v>
      </c>
      <c r="S33" s="146">
        <v>0</v>
      </c>
      <c r="T33" s="146">
        <v>2648</v>
      </c>
      <c r="U33" s="147">
        <v>0</v>
      </c>
      <c r="V33" s="145">
        <v>15</v>
      </c>
      <c r="W33" s="146">
        <v>345</v>
      </c>
      <c r="X33" s="146">
        <v>0</v>
      </c>
      <c r="Y33" s="147">
        <v>0</v>
      </c>
      <c r="Z33" s="145">
        <v>0</v>
      </c>
      <c r="AA33" s="146">
        <v>0</v>
      </c>
      <c r="AB33" s="146">
        <v>0</v>
      </c>
      <c r="AC33" s="147">
        <v>0</v>
      </c>
      <c r="AD33" s="145">
        <v>15</v>
      </c>
      <c r="AE33" s="146">
        <v>345</v>
      </c>
      <c r="AF33" s="146">
        <v>0</v>
      </c>
      <c r="AG33" s="146">
        <v>2648</v>
      </c>
      <c r="AH33" s="147">
        <v>0</v>
      </c>
      <c r="AI33"/>
      <c r="AL33" s="158">
        <f t="shared" si="0"/>
        <v>3008</v>
      </c>
      <c r="AM33" s="158">
        <f t="shared" si="2"/>
        <v>3008</v>
      </c>
      <c r="AN33">
        <f t="shared" si="3"/>
        <v>0</v>
      </c>
      <c r="AO33">
        <f t="shared" si="1"/>
        <v>0</v>
      </c>
    </row>
    <row r="34" spans="1:41" ht="30" x14ac:dyDescent="0.25">
      <c r="A34" s="110" t="s">
        <v>750</v>
      </c>
      <c r="B34" s="111" t="s">
        <v>358</v>
      </c>
      <c r="C34" s="110">
        <v>6</v>
      </c>
      <c r="D34" s="110" t="s">
        <v>168</v>
      </c>
      <c r="E34" s="111" t="s">
        <v>495</v>
      </c>
      <c r="F34" s="111" t="s">
        <v>602</v>
      </c>
      <c r="G34" s="156"/>
      <c r="H34" s="162"/>
      <c r="I34" s="188"/>
      <c r="J34" s="141">
        <v>3000</v>
      </c>
      <c r="K34" s="142">
        <v>3000</v>
      </c>
      <c r="L34" s="143"/>
      <c r="M34" s="144"/>
      <c r="N34" s="172">
        <v>0</v>
      </c>
      <c r="O34" s="146">
        <v>0</v>
      </c>
      <c r="P34" s="146">
        <v>0</v>
      </c>
      <c r="Q34" s="147">
        <v>0</v>
      </c>
      <c r="R34" s="145">
        <v>0</v>
      </c>
      <c r="S34" s="146">
        <v>0</v>
      </c>
      <c r="T34" s="146">
        <v>2322</v>
      </c>
      <c r="U34" s="147">
        <v>0</v>
      </c>
      <c r="V34" s="145">
        <f>10+260</f>
        <v>270</v>
      </c>
      <c r="W34" s="146">
        <v>408</v>
      </c>
      <c r="X34" s="146">
        <v>0</v>
      </c>
      <c r="Y34" s="147">
        <v>0</v>
      </c>
      <c r="Z34" s="145">
        <v>0</v>
      </c>
      <c r="AA34" s="146">
        <v>0</v>
      </c>
      <c r="AB34" s="146">
        <v>0</v>
      </c>
      <c r="AC34" s="147">
        <v>0</v>
      </c>
      <c r="AD34" s="145">
        <v>10</v>
      </c>
      <c r="AE34" s="146">
        <v>408</v>
      </c>
      <c r="AF34" s="146">
        <v>0</v>
      </c>
      <c r="AG34" s="146">
        <v>2322</v>
      </c>
      <c r="AH34" s="147">
        <v>260</v>
      </c>
      <c r="AI34"/>
      <c r="AL34" s="158">
        <f t="shared" si="0"/>
        <v>3000</v>
      </c>
      <c r="AM34" s="158">
        <f t="shared" si="2"/>
        <v>3000</v>
      </c>
      <c r="AN34">
        <f t="shared" si="3"/>
        <v>0</v>
      </c>
      <c r="AO34">
        <f t="shared" si="1"/>
        <v>0</v>
      </c>
    </row>
    <row r="35" spans="1:41" ht="30" x14ac:dyDescent="0.25">
      <c r="A35" s="110" t="s">
        <v>750</v>
      </c>
      <c r="B35" s="111" t="s">
        <v>359</v>
      </c>
      <c r="C35" s="110">
        <v>6</v>
      </c>
      <c r="D35" s="110" t="s">
        <v>168</v>
      </c>
      <c r="E35" s="111" t="s">
        <v>496</v>
      </c>
      <c r="F35" s="111" t="s">
        <v>603</v>
      </c>
      <c r="G35" s="156"/>
      <c r="H35" s="162"/>
      <c r="I35" s="188"/>
      <c r="J35" s="141">
        <v>2016</v>
      </c>
      <c r="K35" s="142">
        <v>1774</v>
      </c>
      <c r="L35" s="143"/>
      <c r="M35" s="144"/>
      <c r="N35" s="172">
        <v>0</v>
      </c>
      <c r="O35" s="146">
        <v>0</v>
      </c>
      <c r="P35" s="146">
        <f>91+106</f>
        <v>197</v>
      </c>
      <c r="Q35" s="147">
        <v>1460</v>
      </c>
      <c r="R35" s="145">
        <v>0</v>
      </c>
      <c r="S35" s="146">
        <v>0</v>
      </c>
      <c r="T35" s="146">
        <v>0</v>
      </c>
      <c r="U35" s="147">
        <v>0</v>
      </c>
      <c r="V35" s="145">
        <v>117</v>
      </c>
      <c r="W35" s="146">
        <v>0</v>
      </c>
      <c r="X35" s="146">
        <v>0</v>
      </c>
      <c r="Y35" s="147">
        <v>0</v>
      </c>
      <c r="Z35" s="145">
        <v>0</v>
      </c>
      <c r="AA35" s="146">
        <v>0</v>
      </c>
      <c r="AB35" s="146">
        <v>0</v>
      </c>
      <c r="AC35" s="147">
        <v>0</v>
      </c>
      <c r="AD35" s="145">
        <v>117</v>
      </c>
      <c r="AE35" s="146">
        <v>91</v>
      </c>
      <c r="AF35" s="146">
        <v>106</v>
      </c>
      <c r="AG35" s="146">
        <v>1460</v>
      </c>
      <c r="AH35" s="147">
        <v>0</v>
      </c>
      <c r="AI35"/>
      <c r="AL35" s="158">
        <f t="shared" ref="AL35:AL66" si="4">SUM(N35:AC35)</f>
        <v>1774</v>
      </c>
      <c r="AM35" s="158">
        <f t="shared" si="2"/>
        <v>1774</v>
      </c>
      <c r="AN35">
        <f t="shared" si="3"/>
        <v>0</v>
      </c>
      <c r="AO35">
        <f t="shared" ref="AO35:AO66" si="5">IF(AL35=K35,0,1)</f>
        <v>0</v>
      </c>
    </row>
    <row r="36" spans="1:41" ht="45" x14ac:dyDescent="0.25">
      <c r="A36" s="110" t="s">
        <v>750</v>
      </c>
      <c r="B36" s="111" t="s">
        <v>360</v>
      </c>
      <c r="C36" s="110">
        <v>6</v>
      </c>
      <c r="D36" s="110" t="s">
        <v>168</v>
      </c>
      <c r="E36" s="111" t="s">
        <v>497</v>
      </c>
      <c r="F36" s="111" t="s">
        <v>604</v>
      </c>
      <c r="G36" s="156"/>
      <c r="H36" s="162"/>
      <c r="I36" s="188"/>
      <c r="J36" s="141">
        <v>600</v>
      </c>
      <c r="K36" s="142">
        <v>600</v>
      </c>
      <c r="L36" s="143"/>
      <c r="M36" s="144"/>
      <c r="N36" s="172">
        <v>0</v>
      </c>
      <c r="O36" s="146">
        <v>0</v>
      </c>
      <c r="P36" s="146">
        <v>0</v>
      </c>
      <c r="Q36" s="147">
        <v>0</v>
      </c>
      <c r="R36" s="145">
        <v>0</v>
      </c>
      <c r="S36" s="146">
        <v>0</v>
      </c>
      <c r="T36" s="146">
        <v>545</v>
      </c>
      <c r="U36" s="147">
        <v>0</v>
      </c>
      <c r="V36" s="145">
        <v>5</v>
      </c>
      <c r="W36" s="146">
        <v>50</v>
      </c>
      <c r="X36" s="146">
        <v>0</v>
      </c>
      <c r="Y36" s="147">
        <v>0</v>
      </c>
      <c r="Z36" s="145">
        <v>0</v>
      </c>
      <c r="AA36" s="146">
        <v>0</v>
      </c>
      <c r="AB36" s="146">
        <v>0</v>
      </c>
      <c r="AC36" s="147">
        <v>0</v>
      </c>
      <c r="AD36" s="145">
        <v>5</v>
      </c>
      <c r="AE36" s="146">
        <v>50</v>
      </c>
      <c r="AF36" s="146">
        <v>0</v>
      </c>
      <c r="AG36" s="146">
        <v>545</v>
      </c>
      <c r="AH36" s="147">
        <v>0</v>
      </c>
      <c r="AI36"/>
      <c r="AL36" s="158">
        <f t="shared" si="4"/>
        <v>600</v>
      </c>
      <c r="AM36" s="158">
        <f t="shared" si="2"/>
        <v>600</v>
      </c>
      <c r="AN36">
        <f t="shared" si="3"/>
        <v>0</v>
      </c>
      <c r="AO36">
        <f t="shared" si="5"/>
        <v>0</v>
      </c>
    </row>
    <row r="37" spans="1:41" ht="30" x14ac:dyDescent="0.25">
      <c r="A37" s="110" t="s">
        <v>750</v>
      </c>
      <c r="B37" s="111" t="s">
        <v>361</v>
      </c>
      <c r="C37" s="110">
        <v>6</v>
      </c>
      <c r="D37" s="110" t="s">
        <v>168</v>
      </c>
      <c r="E37" s="111" t="s">
        <v>498</v>
      </c>
      <c r="F37" s="111" t="s">
        <v>605</v>
      </c>
      <c r="G37" s="156"/>
      <c r="H37" s="162"/>
      <c r="I37" s="188"/>
      <c r="J37" s="141">
        <v>3500</v>
      </c>
      <c r="K37" s="142">
        <v>3098</v>
      </c>
      <c r="L37" s="143"/>
      <c r="M37" s="144"/>
      <c r="N37" s="172">
        <v>0</v>
      </c>
      <c r="O37" s="146">
        <v>0</v>
      </c>
      <c r="P37" s="146">
        <v>0</v>
      </c>
      <c r="Q37" s="147">
        <v>0</v>
      </c>
      <c r="R37" s="145">
        <v>0</v>
      </c>
      <c r="S37" s="146">
        <v>0</v>
      </c>
      <c r="T37" s="146">
        <v>0</v>
      </c>
      <c r="U37" s="147">
        <v>2701</v>
      </c>
      <c r="V37" s="145">
        <v>13</v>
      </c>
      <c r="W37" s="146">
        <v>384</v>
      </c>
      <c r="X37" s="146">
        <v>0</v>
      </c>
      <c r="Y37" s="147">
        <v>0</v>
      </c>
      <c r="Z37" s="145">
        <v>0</v>
      </c>
      <c r="AA37" s="146">
        <v>0</v>
      </c>
      <c r="AB37" s="146">
        <v>0</v>
      </c>
      <c r="AC37" s="147">
        <v>0</v>
      </c>
      <c r="AD37" s="145">
        <v>13</v>
      </c>
      <c r="AE37" s="146">
        <v>384</v>
      </c>
      <c r="AF37" s="146">
        <v>0</v>
      </c>
      <c r="AG37" s="146">
        <v>2701</v>
      </c>
      <c r="AH37" s="147">
        <v>0</v>
      </c>
      <c r="AI37"/>
      <c r="AL37" s="158">
        <f t="shared" si="4"/>
        <v>3098</v>
      </c>
      <c r="AM37" s="158">
        <f t="shared" si="2"/>
        <v>3098</v>
      </c>
      <c r="AN37">
        <f t="shared" si="3"/>
        <v>0</v>
      </c>
      <c r="AO37">
        <f t="shared" si="5"/>
        <v>0</v>
      </c>
    </row>
    <row r="38" spans="1:41" ht="30" x14ac:dyDescent="0.25">
      <c r="A38" s="110" t="s">
        <v>750</v>
      </c>
      <c r="B38" s="111" t="s">
        <v>362</v>
      </c>
      <c r="C38" s="110">
        <v>6</v>
      </c>
      <c r="D38" s="110" t="s">
        <v>168</v>
      </c>
      <c r="E38" s="111" t="s">
        <v>169</v>
      </c>
      <c r="F38" s="111" t="s">
        <v>606</v>
      </c>
      <c r="G38" s="156"/>
      <c r="H38" s="162"/>
      <c r="I38" s="188"/>
      <c r="J38" s="141">
        <v>801</v>
      </c>
      <c r="K38" s="142">
        <v>603</v>
      </c>
      <c r="L38" s="143"/>
      <c r="M38" s="144"/>
      <c r="N38" s="172">
        <v>0</v>
      </c>
      <c r="O38" s="146">
        <v>0</v>
      </c>
      <c r="P38" s="146">
        <v>0</v>
      </c>
      <c r="Q38" s="147">
        <v>0</v>
      </c>
      <c r="R38" s="145">
        <v>0</v>
      </c>
      <c r="S38" s="146">
        <v>496</v>
      </c>
      <c r="T38" s="146">
        <v>0</v>
      </c>
      <c r="U38" s="147">
        <v>0</v>
      </c>
      <c r="V38" s="145">
        <f>84+23</f>
        <v>107</v>
      </c>
      <c r="W38" s="146">
        <v>0</v>
      </c>
      <c r="X38" s="146">
        <v>0</v>
      </c>
      <c r="Y38" s="147">
        <v>0</v>
      </c>
      <c r="Z38" s="145">
        <v>0</v>
      </c>
      <c r="AA38" s="146">
        <v>0</v>
      </c>
      <c r="AB38" s="146">
        <v>0</v>
      </c>
      <c r="AC38" s="147">
        <v>0</v>
      </c>
      <c r="AD38" s="145">
        <v>0</v>
      </c>
      <c r="AE38" s="146">
        <v>84</v>
      </c>
      <c r="AF38" s="146">
        <v>23</v>
      </c>
      <c r="AG38" s="146">
        <v>496</v>
      </c>
      <c r="AH38" s="147">
        <v>0</v>
      </c>
      <c r="AI38"/>
      <c r="AL38" s="158">
        <f t="shared" si="4"/>
        <v>603</v>
      </c>
      <c r="AM38" s="158">
        <f t="shared" si="2"/>
        <v>603</v>
      </c>
      <c r="AN38">
        <f t="shared" si="3"/>
        <v>0</v>
      </c>
      <c r="AO38">
        <f t="shared" si="5"/>
        <v>0</v>
      </c>
    </row>
    <row r="39" spans="1:41" ht="30" x14ac:dyDescent="0.25">
      <c r="A39" s="110" t="s">
        <v>750</v>
      </c>
      <c r="B39" s="111" t="s">
        <v>363</v>
      </c>
      <c r="C39" s="110">
        <v>6</v>
      </c>
      <c r="D39" s="110" t="s">
        <v>168</v>
      </c>
      <c r="E39" s="111" t="s">
        <v>499</v>
      </c>
      <c r="F39" s="111" t="s">
        <v>607</v>
      </c>
      <c r="G39" s="156"/>
      <c r="H39" s="162"/>
      <c r="I39" s="188"/>
      <c r="J39" s="141">
        <v>1741</v>
      </c>
      <c r="K39" s="142">
        <v>1741</v>
      </c>
      <c r="L39" s="143"/>
      <c r="M39" s="144"/>
      <c r="N39" s="172">
        <v>0</v>
      </c>
      <c r="O39" s="146">
        <v>1532</v>
      </c>
      <c r="P39" s="146">
        <v>0</v>
      </c>
      <c r="Q39" s="147">
        <v>0</v>
      </c>
      <c r="R39" s="145">
        <v>0</v>
      </c>
      <c r="S39" s="146">
        <v>0</v>
      </c>
      <c r="T39" s="146">
        <v>0</v>
      </c>
      <c r="U39" s="147">
        <v>0</v>
      </c>
      <c r="V39" s="145">
        <f>5+204</f>
        <v>209</v>
      </c>
      <c r="W39" s="146">
        <v>0</v>
      </c>
      <c r="X39" s="146">
        <v>0</v>
      </c>
      <c r="Y39" s="147">
        <v>0</v>
      </c>
      <c r="Z39" s="145">
        <v>0</v>
      </c>
      <c r="AA39" s="146">
        <v>0</v>
      </c>
      <c r="AB39" s="146">
        <v>0</v>
      </c>
      <c r="AC39" s="147">
        <v>0</v>
      </c>
      <c r="AD39" s="145">
        <v>5</v>
      </c>
      <c r="AE39" s="146">
        <v>204</v>
      </c>
      <c r="AF39" s="146">
        <v>0</v>
      </c>
      <c r="AG39" s="146">
        <v>1532</v>
      </c>
      <c r="AH39" s="147">
        <v>0</v>
      </c>
      <c r="AI39"/>
      <c r="AL39" s="158">
        <f t="shared" si="4"/>
        <v>1741</v>
      </c>
      <c r="AM39" s="158">
        <f t="shared" si="2"/>
        <v>1741</v>
      </c>
      <c r="AN39">
        <f t="shared" si="3"/>
        <v>0</v>
      </c>
      <c r="AO39">
        <f t="shared" si="5"/>
        <v>0</v>
      </c>
    </row>
    <row r="40" spans="1:41" ht="30" x14ac:dyDescent="0.25">
      <c r="A40" s="110" t="s">
        <v>751</v>
      </c>
      <c r="B40" s="111" t="s">
        <v>364</v>
      </c>
      <c r="C40" s="110">
        <v>6</v>
      </c>
      <c r="D40" s="110" t="s">
        <v>171</v>
      </c>
      <c r="E40" s="111" t="s">
        <v>500</v>
      </c>
      <c r="F40" s="111" t="s">
        <v>608</v>
      </c>
      <c r="G40" s="156"/>
      <c r="H40" s="162"/>
      <c r="I40" s="188"/>
      <c r="J40" s="141">
        <v>8035</v>
      </c>
      <c r="K40" s="142">
        <v>6800</v>
      </c>
      <c r="L40" s="143"/>
      <c r="M40" s="144"/>
      <c r="N40" s="172">
        <v>0</v>
      </c>
      <c r="O40" s="146">
        <v>0</v>
      </c>
      <c r="P40" s="146">
        <v>0</v>
      </c>
      <c r="Q40" s="147">
        <v>0</v>
      </c>
      <c r="R40" s="145">
        <v>0</v>
      </c>
      <c r="S40" s="146">
        <v>0</v>
      </c>
      <c r="T40" s="146">
        <v>0</v>
      </c>
      <c r="U40" s="147">
        <v>5900</v>
      </c>
      <c r="V40" s="145">
        <v>0</v>
      </c>
      <c r="W40" s="146">
        <v>900</v>
      </c>
      <c r="X40" s="146">
        <v>0</v>
      </c>
      <c r="Y40" s="147">
        <v>0</v>
      </c>
      <c r="Z40" s="145">
        <v>0</v>
      </c>
      <c r="AA40" s="146">
        <v>0</v>
      </c>
      <c r="AB40" s="146">
        <v>0</v>
      </c>
      <c r="AC40" s="147">
        <v>0</v>
      </c>
      <c r="AD40" s="145">
        <v>0</v>
      </c>
      <c r="AE40" s="146">
        <v>900</v>
      </c>
      <c r="AF40" s="146">
        <v>0</v>
      </c>
      <c r="AG40" s="146">
        <v>5900</v>
      </c>
      <c r="AH40" s="147">
        <v>0</v>
      </c>
      <c r="AI40"/>
      <c r="AL40" s="158">
        <f t="shared" si="4"/>
        <v>6800</v>
      </c>
      <c r="AM40" s="158">
        <f t="shared" si="2"/>
        <v>6800</v>
      </c>
      <c r="AN40">
        <f t="shared" si="3"/>
        <v>0</v>
      </c>
      <c r="AO40">
        <f t="shared" si="5"/>
        <v>0</v>
      </c>
    </row>
    <row r="41" spans="1:41" ht="30" x14ac:dyDescent="0.25">
      <c r="A41" s="110" t="s">
        <v>751</v>
      </c>
      <c r="B41" s="111" t="s">
        <v>365</v>
      </c>
      <c r="C41" s="110">
        <v>6</v>
      </c>
      <c r="D41" s="110" t="s">
        <v>171</v>
      </c>
      <c r="E41" s="111" t="s">
        <v>500</v>
      </c>
      <c r="F41" s="111" t="s">
        <v>609</v>
      </c>
      <c r="G41" s="156"/>
      <c r="H41" s="162"/>
      <c r="I41" s="188"/>
      <c r="J41" s="141">
        <v>2342</v>
      </c>
      <c r="K41" s="142">
        <v>1760</v>
      </c>
      <c r="L41" s="143"/>
      <c r="M41" s="144"/>
      <c r="N41" s="172">
        <v>0</v>
      </c>
      <c r="O41" s="146">
        <v>0</v>
      </c>
      <c r="P41" s="146">
        <v>0</v>
      </c>
      <c r="Q41" s="147">
        <v>0</v>
      </c>
      <c r="R41" s="145">
        <v>0</v>
      </c>
      <c r="S41" s="146">
        <v>0</v>
      </c>
      <c r="T41" s="146">
        <v>0</v>
      </c>
      <c r="U41" s="147">
        <v>1760</v>
      </c>
      <c r="V41" s="145">
        <v>0</v>
      </c>
      <c r="W41" s="146">
        <v>0</v>
      </c>
      <c r="X41" s="146">
        <v>0</v>
      </c>
      <c r="Y41" s="147">
        <v>0</v>
      </c>
      <c r="Z41" s="145">
        <v>0</v>
      </c>
      <c r="AA41" s="146">
        <v>0</v>
      </c>
      <c r="AB41" s="146">
        <v>0</v>
      </c>
      <c r="AC41" s="147">
        <v>0</v>
      </c>
      <c r="AD41" s="145">
        <v>0</v>
      </c>
      <c r="AE41" s="146">
        <v>0</v>
      </c>
      <c r="AF41" s="146">
        <v>0</v>
      </c>
      <c r="AG41" s="146">
        <v>1760</v>
      </c>
      <c r="AH41" s="147">
        <v>0</v>
      </c>
      <c r="AI41"/>
      <c r="AL41" s="158">
        <f t="shared" si="4"/>
        <v>1760</v>
      </c>
      <c r="AM41" s="158">
        <f t="shared" si="2"/>
        <v>1760</v>
      </c>
      <c r="AN41">
        <f t="shared" si="3"/>
        <v>0</v>
      </c>
      <c r="AO41">
        <f t="shared" si="5"/>
        <v>0</v>
      </c>
    </row>
    <row r="42" spans="1:41" ht="30" x14ac:dyDescent="0.25">
      <c r="A42" s="110" t="s">
        <v>751</v>
      </c>
      <c r="B42" s="111" t="s">
        <v>366</v>
      </c>
      <c r="C42" s="110">
        <v>6</v>
      </c>
      <c r="D42" s="110" t="s">
        <v>171</v>
      </c>
      <c r="E42" s="111" t="s">
        <v>501</v>
      </c>
      <c r="F42" s="111" t="s">
        <v>610</v>
      </c>
      <c r="G42" s="156"/>
      <c r="H42" s="162"/>
      <c r="I42" s="188"/>
      <c r="J42" s="141">
        <v>660</v>
      </c>
      <c r="K42" s="142">
        <v>660</v>
      </c>
      <c r="L42" s="143"/>
      <c r="M42" s="144"/>
      <c r="N42" s="172">
        <v>0</v>
      </c>
      <c r="O42" s="146">
        <v>0</v>
      </c>
      <c r="P42" s="146">
        <v>584</v>
      </c>
      <c r="Q42" s="147">
        <v>0</v>
      </c>
      <c r="R42" s="145">
        <v>0</v>
      </c>
      <c r="S42" s="146">
        <v>0</v>
      </c>
      <c r="T42" s="146">
        <v>0</v>
      </c>
      <c r="U42" s="147">
        <v>0</v>
      </c>
      <c r="V42" s="145">
        <v>5</v>
      </c>
      <c r="W42" s="146">
        <v>71</v>
      </c>
      <c r="X42" s="146">
        <v>0</v>
      </c>
      <c r="Y42" s="147">
        <v>0</v>
      </c>
      <c r="Z42" s="145">
        <v>0</v>
      </c>
      <c r="AA42" s="146">
        <v>0</v>
      </c>
      <c r="AB42" s="146">
        <v>0</v>
      </c>
      <c r="AC42" s="147">
        <v>0</v>
      </c>
      <c r="AD42" s="145">
        <v>5</v>
      </c>
      <c r="AE42" s="146">
        <v>71</v>
      </c>
      <c r="AF42" s="146">
        <v>0</v>
      </c>
      <c r="AG42" s="146">
        <v>584</v>
      </c>
      <c r="AH42" s="147">
        <v>0</v>
      </c>
      <c r="AI42"/>
      <c r="AL42" s="158">
        <f t="shared" si="4"/>
        <v>660</v>
      </c>
      <c r="AM42" s="158">
        <f t="shared" si="2"/>
        <v>660</v>
      </c>
      <c r="AN42">
        <f t="shared" si="3"/>
        <v>0</v>
      </c>
      <c r="AO42">
        <f t="shared" si="5"/>
        <v>0</v>
      </c>
    </row>
    <row r="43" spans="1:41" ht="30" x14ac:dyDescent="0.25">
      <c r="A43" s="110" t="s">
        <v>751</v>
      </c>
      <c r="B43" s="111" t="s">
        <v>367</v>
      </c>
      <c r="C43" s="110">
        <v>6</v>
      </c>
      <c r="D43" s="110" t="s">
        <v>171</v>
      </c>
      <c r="E43" s="111" t="s">
        <v>502</v>
      </c>
      <c r="F43" s="111" t="s">
        <v>611</v>
      </c>
      <c r="G43" s="156"/>
      <c r="H43" s="162"/>
      <c r="I43" s="188"/>
      <c r="J43" s="141">
        <v>703</v>
      </c>
      <c r="K43" s="142">
        <v>703</v>
      </c>
      <c r="L43" s="143"/>
      <c r="M43" s="144"/>
      <c r="N43" s="172">
        <v>0</v>
      </c>
      <c r="O43" s="146">
        <v>0</v>
      </c>
      <c r="P43" s="146">
        <v>628</v>
      </c>
      <c r="Q43" s="147">
        <v>0</v>
      </c>
      <c r="R43" s="145">
        <v>0</v>
      </c>
      <c r="S43" s="146">
        <v>0</v>
      </c>
      <c r="T43" s="146">
        <v>0</v>
      </c>
      <c r="U43" s="147">
        <v>0</v>
      </c>
      <c r="V43" s="145">
        <v>0</v>
      </c>
      <c r="W43" s="146">
        <v>75</v>
      </c>
      <c r="X43" s="146">
        <v>0</v>
      </c>
      <c r="Y43" s="147">
        <v>0</v>
      </c>
      <c r="Z43" s="145">
        <v>0</v>
      </c>
      <c r="AA43" s="146">
        <v>0</v>
      </c>
      <c r="AB43" s="146">
        <v>0</v>
      </c>
      <c r="AC43" s="147">
        <v>0</v>
      </c>
      <c r="AD43" s="145">
        <v>0</v>
      </c>
      <c r="AE43" s="146">
        <v>75</v>
      </c>
      <c r="AF43" s="146">
        <v>0</v>
      </c>
      <c r="AG43" s="146">
        <v>628</v>
      </c>
      <c r="AH43" s="147">
        <v>0</v>
      </c>
      <c r="AI43"/>
      <c r="AL43" s="158">
        <f t="shared" si="4"/>
        <v>703</v>
      </c>
      <c r="AM43" s="158">
        <f t="shared" si="2"/>
        <v>703</v>
      </c>
      <c r="AN43">
        <f t="shared" si="3"/>
        <v>0</v>
      </c>
      <c r="AO43">
        <f t="shared" si="5"/>
        <v>0</v>
      </c>
    </row>
    <row r="44" spans="1:41" ht="30" x14ac:dyDescent="0.25">
      <c r="A44" s="110" t="s">
        <v>751</v>
      </c>
      <c r="B44" s="111" t="s">
        <v>368</v>
      </c>
      <c r="C44" s="110">
        <v>6</v>
      </c>
      <c r="D44" s="110" t="s">
        <v>171</v>
      </c>
      <c r="E44" s="111" t="s">
        <v>503</v>
      </c>
      <c r="F44" s="111" t="s">
        <v>612</v>
      </c>
      <c r="G44" s="156"/>
      <c r="H44" s="162"/>
      <c r="I44" s="188"/>
      <c r="J44" s="141">
        <v>455</v>
      </c>
      <c r="K44" s="142">
        <v>455</v>
      </c>
      <c r="L44" s="143"/>
      <c r="M44" s="144"/>
      <c r="N44" s="172">
        <v>0</v>
      </c>
      <c r="O44" s="146">
        <v>0</v>
      </c>
      <c r="P44" s="146">
        <v>408</v>
      </c>
      <c r="Q44" s="147">
        <v>0</v>
      </c>
      <c r="R44" s="145">
        <v>0</v>
      </c>
      <c r="S44" s="146">
        <v>0</v>
      </c>
      <c r="T44" s="146">
        <v>0</v>
      </c>
      <c r="U44" s="147">
        <v>0</v>
      </c>
      <c r="V44" s="145">
        <v>0</v>
      </c>
      <c r="W44" s="146">
        <f>5+42</f>
        <v>47</v>
      </c>
      <c r="X44" s="146">
        <v>0</v>
      </c>
      <c r="Y44" s="147">
        <v>0</v>
      </c>
      <c r="Z44" s="145">
        <v>0</v>
      </c>
      <c r="AA44" s="146">
        <v>0</v>
      </c>
      <c r="AB44" s="146">
        <v>0</v>
      </c>
      <c r="AC44" s="147">
        <v>0</v>
      </c>
      <c r="AD44" s="145">
        <v>5</v>
      </c>
      <c r="AE44" s="146">
        <v>42</v>
      </c>
      <c r="AF44" s="146">
        <v>0</v>
      </c>
      <c r="AG44" s="146">
        <v>408</v>
      </c>
      <c r="AH44" s="147">
        <v>0</v>
      </c>
      <c r="AI44"/>
      <c r="AL44" s="158">
        <f t="shared" si="4"/>
        <v>455</v>
      </c>
      <c r="AM44" s="158">
        <f t="shared" si="2"/>
        <v>455</v>
      </c>
      <c r="AN44">
        <f t="shared" si="3"/>
        <v>0</v>
      </c>
      <c r="AO44">
        <f t="shared" si="5"/>
        <v>0</v>
      </c>
    </row>
    <row r="45" spans="1:41" ht="45" x14ac:dyDescent="0.25">
      <c r="A45" s="110" t="s">
        <v>751</v>
      </c>
      <c r="B45" s="111" t="s">
        <v>369</v>
      </c>
      <c r="C45" s="110">
        <v>6</v>
      </c>
      <c r="D45" s="110" t="s">
        <v>171</v>
      </c>
      <c r="E45" s="111" t="s">
        <v>504</v>
      </c>
      <c r="F45" s="111" t="s">
        <v>613</v>
      </c>
      <c r="G45" s="156"/>
      <c r="H45" s="162" t="s">
        <v>311</v>
      </c>
      <c r="I45" s="188"/>
      <c r="J45" s="141">
        <v>8454</v>
      </c>
      <c r="K45" s="142">
        <v>3154</v>
      </c>
      <c r="L45" s="163">
        <v>0</v>
      </c>
      <c r="M45" s="144"/>
      <c r="N45" s="172">
        <v>0</v>
      </c>
      <c r="O45" s="146">
        <v>0</v>
      </c>
      <c r="P45" s="146">
        <v>0</v>
      </c>
      <c r="Q45" s="147">
        <v>0</v>
      </c>
      <c r="R45" s="145">
        <v>0</v>
      </c>
      <c r="S45" s="146">
        <v>467</v>
      </c>
      <c r="T45" s="146">
        <v>0</v>
      </c>
      <c r="U45" s="147">
        <v>0</v>
      </c>
      <c r="V45" s="145">
        <v>0</v>
      </c>
      <c r="W45" s="146">
        <v>0</v>
      </c>
      <c r="X45" s="146">
        <v>0</v>
      </c>
      <c r="Y45" s="147">
        <v>0</v>
      </c>
      <c r="Z45" s="145">
        <v>0</v>
      </c>
      <c r="AA45" s="146">
        <v>2687</v>
      </c>
      <c r="AB45" s="146">
        <v>0</v>
      </c>
      <c r="AC45" s="147">
        <v>0</v>
      </c>
      <c r="AD45" s="145">
        <v>0</v>
      </c>
      <c r="AE45" s="146">
        <v>0</v>
      </c>
      <c r="AF45" s="146">
        <v>0</v>
      </c>
      <c r="AG45" s="146">
        <v>3154</v>
      </c>
      <c r="AH45" s="147">
        <v>0</v>
      </c>
      <c r="AI45" s="161" t="s">
        <v>736</v>
      </c>
      <c r="AL45" s="158">
        <f t="shared" si="4"/>
        <v>3154</v>
      </c>
      <c r="AM45" s="158">
        <f t="shared" si="2"/>
        <v>3154</v>
      </c>
      <c r="AN45">
        <f t="shared" si="3"/>
        <v>0</v>
      </c>
      <c r="AO45">
        <f t="shared" si="5"/>
        <v>0</v>
      </c>
    </row>
    <row r="46" spans="1:41" ht="30" x14ac:dyDescent="0.25">
      <c r="A46" s="110" t="s">
        <v>752</v>
      </c>
      <c r="B46" s="111" t="s">
        <v>370</v>
      </c>
      <c r="C46" s="110">
        <v>6</v>
      </c>
      <c r="D46" s="110" t="s">
        <v>166</v>
      </c>
      <c r="E46" s="111" t="s">
        <v>505</v>
      </c>
      <c r="F46" s="111" t="s">
        <v>614</v>
      </c>
      <c r="G46" s="156"/>
      <c r="H46" s="162"/>
      <c r="I46" s="188"/>
      <c r="J46" s="141">
        <v>2922</v>
      </c>
      <c r="K46" s="142">
        <v>2532</v>
      </c>
      <c r="L46" s="143"/>
      <c r="M46" s="144"/>
      <c r="N46" s="172">
        <v>0</v>
      </c>
      <c r="O46" s="146">
        <v>2532</v>
      </c>
      <c r="P46" s="146">
        <v>0</v>
      </c>
      <c r="Q46" s="147">
        <v>0</v>
      </c>
      <c r="R46" s="145">
        <v>0</v>
      </c>
      <c r="S46" s="146">
        <v>0</v>
      </c>
      <c r="T46" s="146">
        <v>0</v>
      </c>
      <c r="U46" s="147">
        <v>0</v>
      </c>
      <c r="V46" s="145">
        <v>0</v>
      </c>
      <c r="W46" s="146">
        <v>0</v>
      </c>
      <c r="X46" s="146">
        <v>0</v>
      </c>
      <c r="Y46" s="147">
        <v>0</v>
      </c>
      <c r="Z46" s="145">
        <v>0</v>
      </c>
      <c r="AA46" s="146">
        <v>0</v>
      </c>
      <c r="AB46" s="146">
        <v>0</v>
      </c>
      <c r="AC46" s="147">
        <v>0</v>
      </c>
      <c r="AD46" s="145">
        <v>0</v>
      </c>
      <c r="AE46" s="146">
        <v>0</v>
      </c>
      <c r="AF46" s="146">
        <v>0</v>
      </c>
      <c r="AG46" s="146">
        <v>2532</v>
      </c>
      <c r="AH46" s="147">
        <v>0</v>
      </c>
      <c r="AI46"/>
      <c r="AL46" s="158">
        <f t="shared" si="4"/>
        <v>2532</v>
      </c>
      <c r="AM46" s="158">
        <f t="shared" si="2"/>
        <v>2532</v>
      </c>
      <c r="AN46">
        <f t="shared" si="3"/>
        <v>0</v>
      </c>
      <c r="AO46">
        <f t="shared" si="5"/>
        <v>0</v>
      </c>
    </row>
    <row r="47" spans="1:41" ht="45" x14ac:dyDescent="0.25">
      <c r="A47" s="110" t="s">
        <v>752</v>
      </c>
      <c r="B47" s="111" t="s">
        <v>371</v>
      </c>
      <c r="C47" s="110">
        <v>6</v>
      </c>
      <c r="D47" s="110" t="s">
        <v>166</v>
      </c>
      <c r="E47" s="111" t="s">
        <v>506</v>
      </c>
      <c r="F47" s="111" t="s">
        <v>615</v>
      </c>
      <c r="G47" s="156"/>
      <c r="H47" s="162" t="s">
        <v>311</v>
      </c>
      <c r="I47" s="188"/>
      <c r="J47" s="141">
        <v>3182</v>
      </c>
      <c r="K47" s="142">
        <v>2539</v>
      </c>
      <c r="L47" s="143"/>
      <c r="M47" s="144"/>
      <c r="N47" s="172">
        <v>0</v>
      </c>
      <c r="O47" s="146">
        <v>0</v>
      </c>
      <c r="P47" s="146">
        <v>0</v>
      </c>
      <c r="Q47" s="147">
        <v>0</v>
      </c>
      <c r="R47" s="145">
        <v>0</v>
      </c>
      <c r="S47" s="146">
        <v>0</v>
      </c>
      <c r="T47" s="146">
        <v>0</v>
      </c>
      <c r="U47" s="147">
        <v>1483</v>
      </c>
      <c r="V47" s="145">
        <v>0</v>
      </c>
      <c r="W47" s="146">
        <f>200+285</f>
        <v>485</v>
      </c>
      <c r="X47" s="146">
        <v>0</v>
      </c>
      <c r="Y47" s="147">
        <v>0</v>
      </c>
      <c r="Z47" s="145">
        <v>0</v>
      </c>
      <c r="AA47" s="146">
        <v>0</v>
      </c>
      <c r="AB47" s="146">
        <v>0</v>
      </c>
      <c r="AC47" s="147">
        <v>571</v>
      </c>
      <c r="AD47" s="145">
        <v>0</v>
      </c>
      <c r="AE47" s="146">
        <v>200</v>
      </c>
      <c r="AF47" s="146">
        <v>285</v>
      </c>
      <c r="AG47" s="146">
        <v>2054</v>
      </c>
      <c r="AH47" s="147">
        <v>0</v>
      </c>
      <c r="AI47" s="161" t="s">
        <v>725</v>
      </c>
      <c r="AL47" s="158">
        <f t="shared" si="4"/>
        <v>2539</v>
      </c>
      <c r="AM47" s="158">
        <f t="shared" si="2"/>
        <v>2539</v>
      </c>
      <c r="AN47">
        <f t="shared" si="3"/>
        <v>0</v>
      </c>
      <c r="AO47">
        <f t="shared" si="5"/>
        <v>0</v>
      </c>
    </row>
    <row r="48" spans="1:41" ht="45" x14ac:dyDescent="0.25">
      <c r="A48" s="110" t="s">
        <v>752</v>
      </c>
      <c r="B48" s="111" t="s">
        <v>372</v>
      </c>
      <c r="C48" s="110">
        <v>6</v>
      </c>
      <c r="D48" s="110" t="s">
        <v>166</v>
      </c>
      <c r="E48" s="111" t="s">
        <v>507</v>
      </c>
      <c r="F48" s="111" t="s">
        <v>616</v>
      </c>
      <c r="G48" s="156"/>
      <c r="H48" s="162"/>
      <c r="I48" s="188"/>
      <c r="J48" s="141">
        <v>2981</v>
      </c>
      <c r="K48" s="142">
        <v>2981</v>
      </c>
      <c r="L48" s="143"/>
      <c r="M48" s="144"/>
      <c r="N48" s="172">
        <v>0</v>
      </c>
      <c r="O48" s="146">
        <v>0</v>
      </c>
      <c r="P48" s="146">
        <v>0</v>
      </c>
      <c r="Q48" s="147">
        <v>0</v>
      </c>
      <c r="R48" s="145">
        <v>0</v>
      </c>
      <c r="S48" s="146">
        <v>40</v>
      </c>
      <c r="T48" s="146">
        <v>2416</v>
      </c>
      <c r="U48" s="147">
        <v>0</v>
      </c>
      <c r="V48" s="145">
        <v>168</v>
      </c>
      <c r="W48" s="146">
        <v>357</v>
      </c>
      <c r="X48" s="146">
        <v>0</v>
      </c>
      <c r="Y48" s="147">
        <v>0</v>
      </c>
      <c r="Z48" s="145">
        <v>0</v>
      </c>
      <c r="AA48" s="146">
        <v>0</v>
      </c>
      <c r="AB48" s="146">
        <v>0</v>
      </c>
      <c r="AC48" s="147">
        <v>0</v>
      </c>
      <c r="AD48" s="145">
        <v>168</v>
      </c>
      <c r="AE48" s="146">
        <v>357</v>
      </c>
      <c r="AF48" s="146">
        <v>0</v>
      </c>
      <c r="AG48" s="146">
        <v>2416</v>
      </c>
      <c r="AH48" s="147">
        <v>40</v>
      </c>
      <c r="AI48"/>
      <c r="AL48" s="158">
        <f t="shared" si="4"/>
        <v>2981</v>
      </c>
      <c r="AM48" s="158">
        <f t="shared" si="2"/>
        <v>2981</v>
      </c>
      <c r="AN48">
        <f t="shared" si="3"/>
        <v>0</v>
      </c>
      <c r="AO48">
        <f t="shared" si="5"/>
        <v>0</v>
      </c>
    </row>
    <row r="49" spans="1:41" ht="45" x14ac:dyDescent="0.25">
      <c r="A49" s="110" t="s">
        <v>752</v>
      </c>
      <c r="B49" s="111" t="s">
        <v>373</v>
      </c>
      <c r="C49" s="110">
        <v>6</v>
      </c>
      <c r="D49" s="110" t="s">
        <v>166</v>
      </c>
      <c r="E49" s="111" t="s">
        <v>508</v>
      </c>
      <c r="F49" s="111" t="s">
        <v>617</v>
      </c>
      <c r="G49" s="156"/>
      <c r="H49" s="162" t="s">
        <v>311</v>
      </c>
      <c r="I49" s="188"/>
      <c r="J49" s="141">
        <v>3816</v>
      </c>
      <c r="K49" s="142">
        <v>795</v>
      </c>
      <c r="L49" s="163">
        <v>816</v>
      </c>
      <c r="M49" s="144"/>
      <c r="N49" s="172">
        <v>0</v>
      </c>
      <c r="O49" s="146">
        <v>0</v>
      </c>
      <c r="P49" s="146">
        <v>0</v>
      </c>
      <c r="Q49" s="147">
        <v>0</v>
      </c>
      <c r="R49" s="145">
        <v>0</v>
      </c>
      <c r="S49" s="146">
        <v>0</v>
      </c>
      <c r="T49" s="146">
        <v>0</v>
      </c>
      <c r="U49" s="147">
        <v>0</v>
      </c>
      <c r="V49" s="145">
        <v>0</v>
      </c>
      <c r="W49" s="146">
        <v>0</v>
      </c>
      <c r="X49" s="146">
        <v>0</v>
      </c>
      <c r="Y49" s="147">
        <v>0</v>
      </c>
      <c r="Z49" s="145">
        <v>0</v>
      </c>
      <c r="AA49" s="146">
        <v>795</v>
      </c>
      <c r="AB49" s="146">
        <v>0</v>
      </c>
      <c r="AC49" s="147">
        <v>0</v>
      </c>
      <c r="AD49" s="145">
        <v>0</v>
      </c>
      <c r="AE49" s="146">
        <v>0</v>
      </c>
      <c r="AF49" s="146">
        <v>0</v>
      </c>
      <c r="AG49" s="146">
        <v>795</v>
      </c>
      <c r="AH49" s="147">
        <v>0</v>
      </c>
      <c r="AI49" s="161" t="s">
        <v>739</v>
      </c>
      <c r="AL49" s="158">
        <f t="shared" si="4"/>
        <v>795</v>
      </c>
      <c r="AM49" s="158">
        <f t="shared" si="2"/>
        <v>795</v>
      </c>
      <c r="AN49">
        <f t="shared" si="3"/>
        <v>0</v>
      </c>
      <c r="AO49">
        <f t="shared" si="5"/>
        <v>0</v>
      </c>
    </row>
    <row r="50" spans="1:41" ht="45" x14ac:dyDescent="0.25">
      <c r="A50" s="110" t="s">
        <v>753</v>
      </c>
      <c r="B50" s="113" t="s">
        <v>374</v>
      </c>
      <c r="C50" s="110">
        <v>7</v>
      </c>
      <c r="D50" s="110" t="s">
        <v>174</v>
      </c>
      <c r="E50" s="111" t="s">
        <v>185</v>
      </c>
      <c r="F50" s="113" t="s">
        <v>618</v>
      </c>
      <c r="G50" s="156"/>
      <c r="H50" s="162" t="s">
        <v>311</v>
      </c>
      <c r="I50" s="188"/>
      <c r="J50" s="141">
        <v>37725</v>
      </c>
      <c r="K50" s="142">
        <v>32019</v>
      </c>
      <c r="L50" s="143"/>
      <c r="M50" s="144"/>
      <c r="N50" s="172">
        <v>0</v>
      </c>
      <c r="O50" s="146">
        <v>0</v>
      </c>
      <c r="P50" s="146">
        <v>0</v>
      </c>
      <c r="Q50" s="147">
        <v>0</v>
      </c>
      <c r="R50" s="145">
        <v>0</v>
      </c>
      <c r="S50" s="146">
        <v>0</v>
      </c>
      <c r="T50" s="146">
        <f>2037+849</f>
        <v>2886</v>
      </c>
      <c r="U50" s="147">
        <v>9054</v>
      </c>
      <c r="V50" s="145">
        <v>3395</v>
      </c>
      <c r="W50" s="146">
        <v>0</v>
      </c>
      <c r="X50" s="146">
        <v>0</v>
      </c>
      <c r="Y50" s="147">
        <v>0</v>
      </c>
      <c r="Z50" s="145">
        <v>0</v>
      </c>
      <c r="AA50" s="146">
        <v>0</v>
      </c>
      <c r="AB50" s="146">
        <v>0</v>
      </c>
      <c r="AC50" s="147">
        <v>16684</v>
      </c>
      <c r="AD50" s="145">
        <v>3395</v>
      </c>
      <c r="AE50" s="146">
        <v>2037</v>
      </c>
      <c r="AF50" s="146">
        <v>849</v>
      </c>
      <c r="AG50" s="146">
        <v>25738</v>
      </c>
      <c r="AH50" s="147">
        <v>0</v>
      </c>
      <c r="AI50" s="161" t="s">
        <v>725</v>
      </c>
      <c r="AL50" s="158">
        <f t="shared" si="4"/>
        <v>32019</v>
      </c>
      <c r="AM50" s="158">
        <f t="shared" si="2"/>
        <v>32019</v>
      </c>
      <c r="AN50">
        <f t="shared" si="3"/>
        <v>0</v>
      </c>
      <c r="AO50">
        <f t="shared" si="5"/>
        <v>0</v>
      </c>
    </row>
    <row r="51" spans="1:41" ht="31.5" x14ac:dyDescent="0.25">
      <c r="A51" s="110" t="s">
        <v>753</v>
      </c>
      <c r="B51" s="113" t="s">
        <v>375</v>
      </c>
      <c r="C51" s="110">
        <v>7</v>
      </c>
      <c r="D51" s="110" t="s">
        <v>174</v>
      </c>
      <c r="E51" s="111" t="s">
        <v>509</v>
      </c>
      <c r="F51" s="113" t="s">
        <v>619</v>
      </c>
      <c r="G51" s="156"/>
      <c r="H51" s="115"/>
      <c r="I51" s="189"/>
      <c r="J51" s="148">
        <v>4761</v>
      </c>
      <c r="K51" s="149">
        <v>4261</v>
      </c>
      <c r="L51" s="143"/>
      <c r="M51" s="144"/>
      <c r="N51" s="172">
        <v>0</v>
      </c>
      <c r="O51" s="146">
        <v>0</v>
      </c>
      <c r="P51" s="146">
        <v>0</v>
      </c>
      <c r="Q51" s="147">
        <v>0</v>
      </c>
      <c r="R51" s="145">
        <v>0</v>
      </c>
      <c r="S51" s="146">
        <v>0</v>
      </c>
      <c r="T51" s="146">
        <v>3886</v>
      </c>
      <c r="U51" s="147">
        <v>0</v>
      </c>
      <c r="V51" s="145">
        <v>55</v>
      </c>
      <c r="W51" s="146">
        <v>320</v>
      </c>
      <c r="X51" s="146">
        <v>0</v>
      </c>
      <c r="Y51" s="147">
        <v>0</v>
      </c>
      <c r="Z51" s="145">
        <v>0</v>
      </c>
      <c r="AA51" s="146">
        <v>0</v>
      </c>
      <c r="AB51" s="146">
        <v>0</v>
      </c>
      <c r="AC51" s="147">
        <v>0</v>
      </c>
      <c r="AD51" s="145">
        <v>55</v>
      </c>
      <c r="AE51" s="146">
        <v>320</v>
      </c>
      <c r="AF51" s="146">
        <v>0</v>
      </c>
      <c r="AG51" s="146">
        <v>3886</v>
      </c>
      <c r="AH51" s="147">
        <v>0</v>
      </c>
      <c r="AI51"/>
      <c r="AL51" s="158">
        <f t="shared" si="4"/>
        <v>4261</v>
      </c>
      <c r="AM51" s="158">
        <f t="shared" si="2"/>
        <v>4261</v>
      </c>
      <c r="AN51">
        <f t="shared" si="3"/>
        <v>0</v>
      </c>
      <c r="AO51">
        <f t="shared" si="5"/>
        <v>0</v>
      </c>
    </row>
    <row r="52" spans="1:41" ht="78.75" x14ac:dyDescent="0.25">
      <c r="A52" s="110" t="s">
        <v>753</v>
      </c>
      <c r="B52" s="113" t="s">
        <v>376</v>
      </c>
      <c r="C52" s="110">
        <v>7</v>
      </c>
      <c r="D52" s="110" t="s">
        <v>174</v>
      </c>
      <c r="E52" s="111" t="s">
        <v>192</v>
      </c>
      <c r="F52" s="113" t="s">
        <v>620</v>
      </c>
      <c r="G52" s="156"/>
      <c r="H52" s="115"/>
      <c r="I52" s="189"/>
      <c r="J52" s="148">
        <v>9998</v>
      </c>
      <c r="K52" s="149">
        <v>5976</v>
      </c>
      <c r="L52" s="143"/>
      <c r="M52" s="144"/>
      <c r="N52" s="172">
        <v>0</v>
      </c>
      <c r="O52" s="146">
        <v>0</v>
      </c>
      <c r="P52" s="146">
        <v>0</v>
      </c>
      <c r="Q52" s="147">
        <v>0</v>
      </c>
      <c r="R52" s="145">
        <v>0</v>
      </c>
      <c r="S52" s="146">
        <v>5558</v>
      </c>
      <c r="T52" s="146">
        <v>0</v>
      </c>
      <c r="U52" s="147">
        <v>0</v>
      </c>
      <c r="V52" s="145">
        <f>299+119</f>
        <v>418</v>
      </c>
      <c r="W52" s="146">
        <v>0</v>
      </c>
      <c r="X52" s="146">
        <v>0</v>
      </c>
      <c r="Y52" s="147">
        <v>0</v>
      </c>
      <c r="Z52" s="145">
        <v>0</v>
      </c>
      <c r="AA52" s="146">
        <v>0</v>
      </c>
      <c r="AB52" s="146">
        <v>0</v>
      </c>
      <c r="AC52" s="147">
        <v>0</v>
      </c>
      <c r="AD52" s="145">
        <v>0</v>
      </c>
      <c r="AE52" s="146">
        <v>299</v>
      </c>
      <c r="AF52" s="146">
        <v>119</v>
      </c>
      <c r="AG52" s="146">
        <v>5558</v>
      </c>
      <c r="AH52" s="147">
        <v>0</v>
      </c>
      <c r="AI52"/>
      <c r="AL52" s="158">
        <f t="shared" si="4"/>
        <v>5976</v>
      </c>
      <c r="AM52" s="158">
        <f t="shared" si="2"/>
        <v>5976</v>
      </c>
      <c r="AN52">
        <f t="shared" si="3"/>
        <v>0</v>
      </c>
      <c r="AO52">
        <f t="shared" si="5"/>
        <v>0</v>
      </c>
    </row>
    <row r="53" spans="1:41" ht="47.25" x14ac:dyDescent="0.25">
      <c r="A53" s="110" t="s">
        <v>753</v>
      </c>
      <c r="B53" s="113" t="s">
        <v>377</v>
      </c>
      <c r="C53" s="110">
        <v>7</v>
      </c>
      <c r="D53" s="110" t="s">
        <v>174</v>
      </c>
      <c r="E53" s="111" t="s">
        <v>183</v>
      </c>
      <c r="F53" s="113" t="s">
        <v>621</v>
      </c>
      <c r="G53" s="156"/>
      <c r="H53" s="115"/>
      <c r="I53" s="189"/>
      <c r="J53" s="148">
        <v>25163</v>
      </c>
      <c r="K53" s="149">
        <v>10730</v>
      </c>
      <c r="L53" s="143"/>
      <c r="M53" s="144"/>
      <c r="N53" s="172">
        <v>0</v>
      </c>
      <c r="O53" s="146">
        <v>0</v>
      </c>
      <c r="P53" s="146">
        <v>8814</v>
      </c>
      <c r="Q53" s="147">
        <v>0</v>
      </c>
      <c r="R53" s="145">
        <v>0</v>
      </c>
      <c r="S53" s="146">
        <v>0</v>
      </c>
      <c r="T53" s="146">
        <v>0</v>
      </c>
      <c r="U53" s="147">
        <v>0</v>
      </c>
      <c r="V53" s="145">
        <v>766</v>
      </c>
      <c r="W53" s="146">
        <v>1150</v>
      </c>
      <c r="X53" s="146">
        <v>0</v>
      </c>
      <c r="Y53" s="147">
        <v>0</v>
      </c>
      <c r="Z53" s="145">
        <v>0</v>
      </c>
      <c r="AA53" s="146">
        <v>0</v>
      </c>
      <c r="AB53" s="146">
        <v>0</v>
      </c>
      <c r="AC53" s="147">
        <v>0</v>
      </c>
      <c r="AD53" s="145">
        <v>766</v>
      </c>
      <c r="AE53" s="146">
        <v>1150</v>
      </c>
      <c r="AF53" s="146">
        <v>0</v>
      </c>
      <c r="AG53" s="146">
        <v>8814</v>
      </c>
      <c r="AH53" s="147">
        <v>0</v>
      </c>
      <c r="AI53"/>
      <c r="AL53" s="158">
        <f t="shared" si="4"/>
        <v>10730</v>
      </c>
      <c r="AM53" s="158">
        <f t="shared" si="2"/>
        <v>10730</v>
      </c>
      <c r="AN53">
        <f t="shared" si="3"/>
        <v>0</v>
      </c>
      <c r="AO53">
        <f t="shared" si="5"/>
        <v>0</v>
      </c>
    </row>
    <row r="54" spans="1:41" ht="31.5" x14ac:dyDescent="0.25">
      <c r="A54" s="110" t="s">
        <v>753</v>
      </c>
      <c r="B54" s="113" t="s">
        <v>378</v>
      </c>
      <c r="C54" s="110">
        <v>7</v>
      </c>
      <c r="D54" s="110" t="s">
        <v>174</v>
      </c>
      <c r="E54" s="111" t="s">
        <v>510</v>
      </c>
      <c r="F54" s="113" t="s">
        <v>622</v>
      </c>
      <c r="G54" s="156"/>
      <c r="H54" s="115"/>
      <c r="I54" s="189"/>
      <c r="J54" s="150">
        <v>3549</v>
      </c>
      <c r="K54" s="149">
        <v>2755</v>
      </c>
      <c r="L54" s="143"/>
      <c r="M54" s="144"/>
      <c r="N54" s="172">
        <v>0</v>
      </c>
      <c r="O54" s="146">
        <v>0</v>
      </c>
      <c r="P54" s="146">
        <v>0</v>
      </c>
      <c r="Q54" s="147">
        <v>0</v>
      </c>
      <c r="R54" s="145">
        <v>0</v>
      </c>
      <c r="S54" s="146">
        <v>0</v>
      </c>
      <c r="T54" s="146">
        <v>2333</v>
      </c>
      <c r="U54" s="147">
        <v>0</v>
      </c>
      <c r="V54" s="145">
        <v>116</v>
      </c>
      <c r="W54" s="146">
        <v>306</v>
      </c>
      <c r="X54" s="146">
        <v>0</v>
      </c>
      <c r="Y54" s="147">
        <v>0</v>
      </c>
      <c r="Z54" s="145">
        <v>0</v>
      </c>
      <c r="AA54" s="146">
        <v>0</v>
      </c>
      <c r="AB54" s="146">
        <v>0</v>
      </c>
      <c r="AC54" s="147">
        <v>0</v>
      </c>
      <c r="AD54" s="145">
        <v>116</v>
      </c>
      <c r="AE54" s="146">
        <v>306</v>
      </c>
      <c r="AF54" s="146">
        <v>0</v>
      </c>
      <c r="AG54" s="146">
        <v>2333</v>
      </c>
      <c r="AH54" s="147">
        <v>0</v>
      </c>
      <c r="AI54"/>
      <c r="AL54" s="158">
        <f t="shared" si="4"/>
        <v>2755</v>
      </c>
      <c r="AM54" s="158">
        <f t="shared" si="2"/>
        <v>2755</v>
      </c>
      <c r="AN54">
        <f t="shared" si="3"/>
        <v>0</v>
      </c>
      <c r="AO54">
        <f t="shared" si="5"/>
        <v>0</v>
      </c>
    </row>
    <row r="55" spans="1:41" ht="31.5" x14ac:dyDescent="0.25">
      <c r="A55" s="110" t="s">
        <v>753</v>
      </c>
      <c r="B55" s="113" t="s">
        <v>379</v>
      </c>
      <c r="C55" s="110">
        <v>7</v>
      </c>
      <c r="D55" s="110" t="s">
        <v>174</v>
      </c>
      <c r="E55" s="111" t="s">
        <v>183</v>
      </c>
      <c r="F55" s="113" t="s">
        <v>623</v>
      </c>
      <c r="G55" s="156"/>
      <c r="H55" s="115"/>
      <c r="I55" s="189"/>
      <c r="J55" s="148">
        <v>8395</v>
      </c>
      <c r="K55" s="149">
        <v>2446</v>
      </c>
      <c r="L55" s="143"/>
      <c r="M55" s="144"/>
      <c r="N55" s="172">
        <v>0</v>
      </c>
      <c r="O55" s="146">
        <v>0</v>
      </c>
      <c r="P55" s="146">
        <v>0</v>
      </c>
      <c r="Q55" s="147">
        <v>0</v>
      </c>
      <c r="R55" s="145">
        <v>0</v>
      </c>
      <c r="S55" s="146">
        <v>0</v>
      </c>
      <c r="T55" s="146">
        <v>2009</v>
      </c>
      <c r="U55" s="147">
        <v>0</v>
      </c>
      <c r="V55" s="145">
        <v>175</v>
      </c>
      <c r="W55" s="146">
        <v>262</v>
      </c>
      <c r="X55" s="146">
        <v>0</v>
      </c>
      <c r="Y55" s="147">
        <v>0</v>
      </c>
      <c r="Z55" s="145">
        <v>0</v>
      </c>
      <c r="AA55" s="146">
        <v>0</v>
      </c>
      <c r="AB55" s="146">
        <v>0</v>
      </c>
      <c r="AC55" s="147">
        <v>0</v>
      </c>
      <c r="AD55" s="145">
        <v>175</v>
      </c>
      <c r="AE55" s="146">
        <v>262</v>
      </c>
      <c r="AF55" s="146">
        <v>0</v>
      </c>
      <c r="AG55" s="146">
        <v>2009</v>
      </c>
      <c r="AH55" s="147">
        <v>0</v>
      </c>
      <c r="AI55"/>
      <c r="AL55" s="158">
        <f t="shared" si="4"/>
        <v>2446</v>
      </c>
      <c r="AM55" s="158">
        <f t="shared" si="2"/>
        <v>2446</v>
      </c>
      <c r="AN55">
        <f t="shared" si="3"/>
        <v>0</v>
      </c>
      <c r="AO55">
        <f t="shared" si="5"/>
        <v>0</v>
      </c>
    </row>
    <row r="56" spans="1:41" ht="47.25" x14ac:dyDescent="0.25">
      <c r="A56" s="110" t="s">
        <v>753</v>
      </c>
      <c r="B56" s="113" t="s">
        <v>380</v>
      </c>
      <c r="C56" s="110">
        <v>7</v>
      </c>
      <c r="D56" s="110" t="s">
        <v>174</v>
      </c>
      <c r="E56" s="111" t="s">
        <v>185</v>
      </c>
      <c r="F56" s="113" t="s">
        <v>624</v>
      </c>
      <c r="G56" s="156"/>
      <c r="H56" s="162" t="s">
        <v>311</v>
      </c>
      <c r="I56" s="188"/>
      <c r="J56" s="141">
        <v>36238</v>
      </c>
      <c r="K56" s="142">
        <v>30766</v>
      </c>
      <c r="L56" s="160">
        <v>5472</v>
      </c>
      <c r="M56" s="144"/>
      <c r="N56" s="172">
        <v>0</v>
      </c>
      <c r="O56" s="146">
        <v>0</v>
      </c>
      <c r="P56" s="146">
        <v>0</v>
      </c>
      <c r="Q56" s="147">
        <v>0</v>
      </c>
      <c r="R56" s="145">
        <v>0</v>
      </c>
      <c r="S56" s="146">
        <v>0</v>
      </c>
      <c r="T56" s="146">
        <v>0</v>
      </c>
      <c r="U56" s="147">
        <v>0</v>
      </c>
      <c r="V56" s="145">
        <v>0</v>
      </c>
      <c r="W56" s="146">
        <v>0</v>
      </c>
      <c r="X56" s="146">
        <v>0</v>
      </c>
      <c r="Y56" s="147">
        <v>0</v>
      </c>
      <c r="Z56" s="145">
        <v>1099</v>
      </c>
      <c r="AA56" s="146">
        <v>0</v>
      </c>
      <c r="AB56" s="146">
        <v>4395</v>
      </c>
      <c r="AC56" s="147">
        <v>25272</v>
      </c>
      <c r="AD56" s="145">
        <v>1099</v>
      </c>
      <c r="AE56" s="146">
        <v>4395</v>
      </c>
      <c r="AF56" s="146">
        <v>0</v>
      </c>
      <c r="AG56" s="146">
        <v>25272</v>
      </c>
      <c r="AH56" s="147">
        <v>0</v>
      </c>
      <c r="AI56" s="161" t="s">
        <v>726</v>
      </c>
      <c r="AL56" s="158">
        <f t="shared" si="4"/>
        <v>30766</v>
      </c>
      <c r="AM56" s="158">
        <f t="shared" si="2"/>
        <v>30766</v>
      </c>
      <c r="AN56">
        <f t="shared" si="3"/>
        <v>0</v>
      </c>
      <c r="AO56">
        <f t="shared" si="5"/>
        <v>0</v>
      </c>
    </row>
    <row r="57" spans="1:41" ht="31.5" x14ac:dyDescent="0.25">
      <c r="A57" s="110" t="s">
        <v>753</v>
      </c>
      <c r="B57" s="113" t="s">
        <v>381</v>
      </c>
      <c r="C57" s="110">
        <v>7</v>
      </c>
      <c r="D57" s="110" t="s">
        <v>174</v>
      </c>
      <c r="E57" s="111" t="s">
        <v>511</v>
      </c>
      <c r="F57" s="113" t="s">
        <v>625</v>
      </c>
      <c r="G57" s="156"/>
      <c r="H57" s="115"/>
      <c r="I57" s="189"/>
      <c r="J57" s="148">
        <v>10000</v>
      </c>
      <c r="K57" s="149">
        <v>9000</v>
      </c>
      <c r="L57" s="143"/>
      <c r="M57" s="144"/>
      <c r="N57" s="172">
        <v>0</v>
      </c>
      <c r="O57" s="146">
        <v>0</v>
      </c>
      <c r="P57" s="146">
        <v>0</v>
      </c>
      <c r="Q57" s="147">
        <v>0</v>
      </c>
      <c r="R57" s="145">
        <v>0</v>
      </c>
      <c r="S57" s="146">
        <v>0</v>
      </c>
      <c r="T57" s="146">
        <v>0</v>
      </c>
      <c r="U57" s="147">
        <v>0</v>
      </c>
      <c r="V57" s="145">
        <v>9000</v>
      </c>
      <c r="W57" s="146">
        <v>0</v>
      </c>
      <c r="X57" s="146">
        <v>0</v>
      </c>
      <c r="Y57" s="147">
        <v>0</v>
      </c>
      <c r="Z57" s="145">
        <v>0</v>
      </c>
      <c r="AA57" s="146">
        <v>0</v>
      </c>
      <c r="AB57" s="146">
        <v>0</v>
      </c>
      <c r="AC57" s="147">
        <v>0</v>
      </c>
      <c r="AD57" s="145">
        <v>0</v>
      </c>
      <c r="AE57" s="146">
        <v>0</v>
      </c>
      <c r="AF57" s="146">
        <v>0</v>
      </c>
      <c r="AG57" s="146">
        <v>9000</v>
      </c>
      <c r="AH57" s="147">
        <v>0</v>
      </c>
      <c r="AI57"/>
      <c r="AL57" s="158">
        <f t="shared" si="4"/>
        <v>9000</v>
      </c>
      <c r="AM57" s="158">
        <f t="shared" si="2"/>
        <v>9000</v>
      </c>
      <c r="AN57">
        <f t="shared" si="3"/>
        <v>0</v>
      </c>
      <c r="AO57">
        <f t="shared" si="5"/>
        <v>0</v>
      </c>
    </row>
    <row r="58" spans="1:41" ht="47.25" x14ac:dyDescent="0.25">
      <c r="A58" s="110" t="s">
        <v>753</v>
      </c>
      <c r="B58" s="113" t="s">
        <v>382</v>
      </c>
      <c r="C58" s="110">
        <v>7</v>
      </c>
      <c r="D58" s="110" t="s">
        <v>174</v>
      </c>
      <c r="E58" s="111" t="s">
        <v>512</v>
      </c>
      <c r="F58" s="113" t="s">
        <v>626</v>
      </c>
      <c r="G58" s="156"/>
      <c r="H58" s="115"/>
      <c r="I58" s="189"/>
      <c r="J58" s="148">
        <v>2561</v>
      </c>
      <c r="K58" s="149">
        <v>2561</v>
      </c>
      <c r="L58" s="143"/>
      <c r="M58" s="144"/>
      <c r="N58" s="172">
        <v>0</v>
      </c>
      <c r="O58" s="146">
        <v>0</v>
      </c>
      <c r="P58" s="146">
        <v>0</v>
      </c>
      <c r="Q58" s="147">
        <v>0</v>
      </c>
      <c r="R58" s="145">
        <v>0</v>
      </c>
      <c r="S58" s="146">
        <v>0</v>
      </c>
      <c r="T58" s="146">
        <v>2371</v>
      </c>
      <c r="U58" s="147">
        <v>0</v>
      </c>
      <c r="V58" s="145">
        <v>10</v>
      </c>
      <c r="W58" s="146">
        <v>180</v>
      </c>
      <c r="X58" s="146">
        <v>0</v>
      </c>
      <c r="Y58" s="147">
        <v>0</v>
      </c>
      <c r="Z58" s="145">
        <v>0</v>
      </c>
      <c r="AA58" s="146">
        <v>0</v>
      </c>
      <c r="AB58" s="146">
        <v>0</v>
      </c>
      <c r="AC58" s="147">
        <v>0</v>
      </c>
      <c r="AD58" s="145">
        <v>10</v>
      </c>
      <c r="AE58" s="146">
        <v>180</v>
      </c>
      <c r="AF58" s="146">
        <v>0</v>
      </c>
      <c r="AG58" s="146">
        <v>2371</v>
      </c>
      <c r="AH58" s="147">
        <v>0</v>
      </c>
      <c r="AI58"/>
      <c r="AL58" s="158">
        <f t="shared" si="4"/>
        <v>2561</v>
      </c>
      <c r="AM58" s="158">
        <f t="shared" si="2"/>
        <v>2561</v>
      </c>
      <c r="AN58">
        <f t="shared" si="3"/>
        <v>0</v>
      </c>
      <c r="AO58">
        <f t="shared" si="5"/>
        <v>0</v>
      </c>
    </row>
    <row r="59" spans="1:41" ht="47.25" x14ac:dyDescent="0.25">
      <c r="A59" s="110" t="s">
        <v>753</v>
      </c>
      <c r="B59" s="113" t="s">
        <v>383</v>
      </c>
      <c r="C59" s="110">
        <v>7</v>
      </c>
      <c r="D59" s="110" t="s">
        <v>174</v>
      </c>
      <c r="E59" s="111" t="s">
        <v>513</v>
      </c>
      <c r="F59" s="113" t="s">
        <v>627</v>
      </c>
      <c r="G59" s="156"/>
      <c r="H59" s="115"/>
      <c r="I59" s="189"/>
      <c r="J59" s="148">
        <v>5957</v>
      </c>
      <c r="K59" s="149">
        <v>4765</v>
      </c>
      <c r="L59" s="143"/>
      <c r="M59" s="144"/>
      <c r="N59" s="172">
        <v>0</v>
      </c>
      <c r="O59" s="146">
        <v>4765</v>
      </c>
      <c r="P59" s="146">
        <v>0</v>
      </c>
      <c r="Q59" s="147">
        <v>0</v>
      </c>
      <c r="R59" s="145">
        <v>0</v>
      </c>
      <c r="S59" s="146">
        <v>0</v>
      </c>
      <c r="T59" s="146">
        <v>0</v>
      </c>
      <c r="U59" s="147">
        <v>0</v>
      </c>
      <c r="V59" s="145">
        <v>0</v>
      </c>
      <c r="W59" s="146">
        <v>0</v>
      </c>
      <c r="X59" s="146">
        <v>0</v>
      </c>
      <c r="Y59" s="147">
        <v>0</v>
      </c>
      <c r="Z59" s="145">
        <v>0</v>
      </c>
      <c r="AA59" s="146">
        <v>0</v>
      </c>
      <c r="AB59" s="146">
        <v>0</v>
      </c>
      <c r="AC59" s="147">
        <v>0</v>
      </c>
      <c r="AD59" s="145">
        <v>0</v>
      </c>
      <c r="AE59" s="146">
        <v>0</v>
      </c>
      <c r="AF59" s="146">
        <v>0</v>
      </c>
      <c r="AG59" s="146">
        <v>4765</v>
      </c>
      <c r="AH59" s="147">
        <v>0</v>
      </c>
      <c r="AI59"/>
      <c r="AL59" s="158">
        <f t="shared" si="4"/>
        <v>4765</v>
      </c>
      <c r="AM59" s="158">
        <f t="shared" si="2"/>
        <v>4765</v>
      </c>
      <c r="AN59">
        <f t="shared" si="3"/>
        <v>0</v>
      </c>
      <c r="AO59">
        <f t="shared" si="5"/>
        <v>0</v>
      </c>
    </row>
    <row r="60" spans="1:41" ht="47.25" x14ac:dyDescent="0.25">
      <c r="A60" s="110" t="s">
        <v>753</v>
      </c>
      <c r="B60" s="113" t="s">
        <v>384</v>
      </c>
      <c r="C60" s="110">
        <v>7</v>
      </c>
      <c r="D60" s="110" t="s">
        <v>174</v>
      </c>
      <c r="E60" s="111" t="s">
        <v>514</v>
      </c>
      <c r="F60" s="113" t="s">
        <v>628</v>
      </c>
      <c r="G60" s="156"/>
      <c r="H60" s="115"/>
      <c r="I60" s="189"/>
      <c r="J60" s="148">
        <v>3488</v>
      </c>
      <c r="K60" s="149">
        <v>2561</v>
      </c>
      <c r="L60" s="143"/>
      <c r="M60" s="144"/>
      <c r="N60" s="172">
        <v>0</v>
      </c>
      <c r="O60" s="146">
        <v>0</v>
      </c>
      <c r="P60" s="146">
        <v>0</v>
      </c>
      <c r="Q60" s="147">
        <v>0</v>
      </c>
      <c r="R60" s="145">
        <v>0</v>
      </c>
      <c r="S60" s="146">
        <v>2561</v>
      </c>
      <c r="T60" s="146">
        <v>0</v>
      </c>
      <c r="U60" s="147">
        <v>0</v>
      </c>
      <c r="V60" s="145">
        <v>0</v>
      </c>
      <c r="W60" s="146">
        <v>0</v>
      </c>
      <c r="X60" s="146">
        <v>0</v>
      </c>
      <c r="Y60" s="147">
        <v>0</v>
      </c>
      <c r="Z60" s="145">
        <v>0</v>
      </c>
      <c r="AA60" s="146">
        <v>0</v>
      </c>
      <c r="AB60" s="146">
        <v>0</v>
      </c>
      <c r="AC60" s="147">
        <v>0</v>
      </c>
      <c r="AD60" s="145">
        <v>0</v>
      </c>
      <c r="AE60" s="146">
        <v>0</v>
      </c>
      <c r="AF60" s="146">
        <v>0</v>
      </c>
      <c r="AG60" s="146">
        <v>2561</v>
      </c>
      <c r="AH60" s="147">
        <v>0</v>
      </c>
      <c r="AI60"/>
      <c r="AL60" s="158">
        <f t="shared" si="4"/>
        <v>2561</v>
      </c>
      <c r="AM60" s="158">
        <f t="shared" si="2"/>
        <v>2561</v>
      </c>
      <c r="AN60">
        <f t="shared" si="3"/>
        <v>0</v>
      </c>
      <c r="AO60">
        <f t="shared" si="5"/>
        <v>0</v>
      </c>
    </row>
    <row r="61" spans="1:41" ht="31.5" x14ac:dyDescent="0.25">
      <c r="A61" s="110" t="s">
        <v>753</v>
      </c>
      <c r="B61" s="113" t="s">
        <v>385</v>
      </c>
      <c r="C61" s="110">
        <v>7</v>
      </c>
      <c r="D61" s="110" t="s">
        <v>174</v>
      </c>
      <c r="E61" s="111" t="s">
        <v>515</v>
      </c>
      <c r="F61" s="113" t="s">
        <v>629</v>
      </c>
      <c r="G61" s="156"/>
      <c r="H61" s="115"/>
      <c r="I61" s="189"/>
      <c r="J61" s="148">
        <v>4092</v>
      </c>
      <c r="K61" s="149">
        <v>3238</v>
      </c>
      <c r="L61" s="143"/>
      <c r="M61" s="144"/>
      <c r="N61" s="172">
        <v>0</v>
      </c>
      <c r="O61" s="146">
        <v>0</v>
      </c>
      <c r="P61" s="146">
        <v>0</v>
      </c>
      <c r="Q61" s="147">
        <v>0</v>
      </c>
      <c r="R61" s="145">
        <v>0</v>
      </c>
      <c r="S61" s="146">
        <v>0</v>
      </c>
      <c r="T61" s="146">
        <v>0</v>
      </c>
      <c r="U61" s="147">
        <v>0</v>
      </c>
      <c r="V61" s="145">
        <f>3210+28</f>
        <v>3238</v>
      </c>
      <c r="W61" s="146">
        <v>0</v>
      </c>
      <c r="X61" s="146">
        <v>0</v>
      </c>
      <c r="Y61" s="147">
        <v>0</v>
      </c>
      <c r="Z61" s="145">
        <v>0</v>
      </c>
      <c r="AA61" s="146">
        <v>0</v>
      </c>
      <c r="AB61" s="146">
        <v>0</v>
      </c>
      <c r="AC61" s="147">
        <v>0</v>
      </c>
      <c r="AD61" s="145">
        <v>0</v>
      </c>
      <c r="AE61" s="146">
        <v>0</v>
      </c>
      <c r="AF61" s="146">
        <v>0</v>
      </c>
      <c r="AG61" s="146">
        <v>3210</v>
      </c>
      <c r="AH61" s="147">
        <v>28</v>
      </c>
      <c r="AI61"/>
      <c r="AL61" s="158">
        <f t="shared" si="4"/>
        <v>3238</v>
      </c>
      <c r="AM61" s="158">
        <f t="shared" si="2"/>
        <v>3238</v>
      </c>
      <c r="AN61">
        <f t="shared" si="3"/>
        <v>0</v>
      </c>
      <c r="AO61">
        <f t="shared" si="5"/>
        <v>0</v>
      </c>
    </row>
    <row r="62" spans="1:41" ht="31.5" x14ac:dyDescent="0.25">
      <c r="A62" s="110" t="s">
        <v>753</v>
      </c>
      <c r="B62" s="113" t="s">
        <v>386</v>
      </c>
      <c r="C62" s="110">
        <v>7</v>
      </c>
      <c r="D62" s="110" t="s">
        <v>174</v>
      </c>
      <c r="E62" s="111" t="s">
        <v>516</v>
      </c>
      <c r="F62" s="113" t="s">
        <v>630</v>
      </c>
      <c r="G62" s="156"/>
      <c r="H62" s="115"/>
      <c r="I62" s="189"/>
      <c r="J62" s="148">
        <v>7047</v>
      </c>
      <c r="K62" s="149">
        <v>3936</v>
      </c>
      <c r="L62" s="143"/>
      <c r="M62" s="144"/>
      <c r="N62" s="172">
        <v>0</v>
      </c>
      <c r="O62" s="146">
        <v>0</v>
      </c>
      <c r="P62" s="146">
        <v>0</v>
      </c>
      <c r="Q62" s="147">
        <v>0</v>
      </c>
      <c r="R62" s="145">
        <v>0</v>
      </c>
      <c r="S62" s="146">
        <v>3936</v>
      </c>
      <c r="T62" s="146">
        <v>0</v>
      </c>
      <c r="U62" s="147">
        <v>0</v>
      </c>
      <c r="V62" s="145">
        <v>0</v>
      </c>
      <c r="W62" s="146">
        <v>0</v>
      </c>
      <c r="X62" s="146">
        <v>0</v>
      </c>
      <c r="Y62" s="147">
        <v>0</v>
      </c>
      <c r="Z62" s="145">
        <v>0</v>
      </c>
      <c r="AA62" s="146">
        <v>0</v>
      </c>
      <c r="AB62" s="146">
        <v>0</v>
      </c>
      <c r="AC62" s="147">
        <v>0</v>
      </c>
      <c r="AD62" s="145">
        <v>0</v>
      </c>
      <c r="AE62" s="146">
        <v>0</v>
      </c>
      <c r="AF62" s="146">
        <v>0</v>
      </c>
      <c r="AG62" s="146">
        <v>3936</v>
      </c>
      <c r="AH62" s="147">
        <v>0</v>
      </c>
      <c r="AI62"/>
      <c r="AL62" s="158">
        <f t="shared" si="4"/>
        <v>3936</v>
      </c>
      <c r="AM62" s="158">
        <f t="shared" si="2"/>
        <v>3936</v>
      </c>
      <c r="AN62">
        <f t="shared" si="3"/>
        <v>0</v>
      </c>
      <c r="AO62">
        <f t="shared" si="5"/>
        <v>0</v>
      </c>
    </row>
    <row r="63" spans="1:41" ht="31.5" x14ac:dyDescent="0.25">
      <c r="A63" s="110" t="s">
        <v>753</v>
      </c>
      <c r="B63" s="113" t="s">
        <v>387</v>
      </c>
      <c r="C63" s="110">
        <v>7</v>
      </c>
      <c r="D63" s="110" t="s">
        <v>174</v>
      </c>
      <c r="E63" s="111" t="s">
        <v>517</v>
      </c>
      <c r="F63" s="113" t="s">
        <v>631</v>
      </c>
      <c r="G63" s="156"/>
      <c r="H63" s="115"/>
      <c r="I63" s="189"/>
      <c r="J63" s="148">
        <v>13123</v>
      </c>
      <c r="K63" s="149">
        <v>11623</v>
      </c>
      <c r="L63" s="143"/>
      <c r="M63" s="144"/>
      <c r="N63" s="172">
        <v>0</v>
      </c>
      <c r="O63" s="146">
        <f>11305+318</f>
        <v>11623</v>
      </c>
      <c r="P63" s="146">
        <v>0</v>
      </c>
      <c r="Q63" s="147">
        <v>0</v>
      </c>
      <c r="R63" s="145">
        <v>0</v>
      </c>
      <c r="S63" s="146">
        <v>0</v>
      </c>
      <c r="T63" s="146">
        <v>0</v>
      </c>
      <c r="U63" s="147">
        <v>0</v>
      </c>
      <c r="V63" s="145">
        <v>0</v>
      </c>
      <c r="W63" s="146">
        <v>0</v>
      </c>
      <c r="X63" s="146">
        <v>0</v>
      </c>
      <c r="Y63" s="147">
        <v>0</v>
      </c>
      <c r="Z63" s="145">
        <v>0</v>
      </c>
      <c r="AA63" s="146">
        <v>0</v>
      </c>
      <c r="AB63" s="146">
        <v>0</v>
      </c>
      <c r="AC63" s="147">
        <v>0</v>
      </c>
      <c r="AD63" s="145">
        <v>0</v>
      </c>
      <c r="AE63" s="146">
        <v>0</v>
      </c>
      <c r="AF63" s="146">
        <v>0</v>
      </c>
      <c r="AG63" s="146">
        <v>11305</v>
      </c>
      <c r="AH63" s="147">
        <v>318</v>
      </c>
      <c r="AI63"/>
      <c r="AL63" s="158">
        <f t="shared" si="4"/>
        <v>11623</v>
      </c>
      <c r="AM63" s="158">
        <f t="shared" si="2"/>
        <v>11623</v>
      </c>
      <c r="AN63">
        <f t="shared" si="3"/>
        <v>0</v>
      </c>
      <c r="AO63">
        <f t="shared" si="5"/>
        <v>0</v>
      </c>
    </row>
    <row r="64" spans="1:41" ht="31.5" x14ac:dyDescent="0.25">
      <c r="A64" s="110" t="s">
        <v>753</v>
      </c>
      <c r="B64" s="113" t="s">
        <v>388</v>
      </c>
      <c r="C64" s="110">
        <v>7</v>
      </c>
      <c r="D64" s="110" t="s">
        <v>174</v>
      </c>
      <c r="E64" s="111" t="s">
        <v>518</v>
      </c>
      <c r="F64" s="113" t="s">
        <v>632</v>
      </c>
      <c r="G64" s="156"/>
      <c r="H64" s="115"/>
      <c r="I64" s="189"/>
      <c r="J64" s="148">
        <v>4389</v>
      </c>
      <c r="K64" s="149">
        <v>4384</v>
      </c>
      <c r="L64" s="143"/>
      <c r="M64" s="144"/>
      <c r="N64" s="172">
        <v>0</v>
      </c>
      <c r="O64" s="146">
        <v>0</v>
      </c>
      <c r="P64" s="146">
        <v>0</v>
      </c>
      <c r="Q64" s="147">
        <v>0</v>
      </c>
      <c r="R64" s="145">
        <v>0</v>
      </c>
      <c r="S64" s="146">
        <v>0</v>
      </c>
      <c r="T64" s="146">
        <v>4059</v>
      </c>
      <c r="U64" s="147">
        <v>0</v>
      </c>
      <c r="V64" s="145">
        <v>0</v>
      </c>
      <c r="W64" s="146">
        <f>300+25</f>
        <v>325</v>
      </c>
      <c r="X64" s="146">
        <v>0</v>
      </c>
      <c r="Y64" s="147">
        <v>0</v>
      </c>
      <c r="Z64" s="145">
        <v>0</v>
      </c>
      <c r="AA64" s="146">
        <v>0</v>
      </c>
      <c r="AB64" s="146">
        <v>0</v>
      </c>
      <c r="AC64" s="147">
        <v>0</v>
      </c>
      <c r="AD64" s="145">
        <v>0</v>
      </c>
      <c r="AE64" s="146">
        <v>300</v>
      </c>
      <c r="AF64" s="146">
        <v>25</v>
      </c>
      <c r="AG64" s="146">
        <v>4059</v>
      </c>
      <c r="AH64" s="147">
        <v>0</v>
      </c>
      <c r="AI64"/>
      <c r="AL64" s="158">
        <f t="shared" si="4"/>
        <v>4384</v>
      </c>
      <c r="AM64" s="158">
        <f t="shared" si="2"/>
        <v>4384</v>
      </c>
      <c r="AN64">
        <f t="shared" si="3"/>
        <v>0</v>
      </c>
      <c r="AO64">
        <f t="shared" si="5"/>
        <v>0</v>
      </c>
    </row>
    <row r="65" spans="1:41" ht="47.25" x14ac:dyDescent="0.25">
      <c r="A65" s="110" t="s">
        <v>753</v>
      </c>
      <c r="B65" s="113" t="s">
        <v>389</v>
      </c>
      <c r="C65" s="110">
        <v>7</v>
      </c>
      <c r="D65" s="110" t="s">
        <v>174</v>
      </c>
      <c r="E65" s="111" t="s">
        <v>519</v>
      </c>
      <c r="F65" s="113" t="s">
        <v>633</v>
      </c>
      <c r="G65" s="156"/>
      <c r="H65" s="115"/>
      <c r="I65" s="189"/>
      <c r="J65" s="148">
        <v>2894</v>
      </c>
      <c r="K65" s="149">
        <v>2785</v>
      </c>
      <c r="L65" s="143"/>
      <c r="M65" s="144"/>
      <c r="N65" s="172">
        <v>0</v>
      </c>
      <c r="O65" s="146">
        <v>0</v>
      </c>
      <c r="P65" s="146">
        <v>0</v>
      </c>
      <c r="Q65" s="147">
        <v>0</v>
      </c>
      <c r="R65" s="145">
        <v>0</v>
      </c>
      <c r="S65" s="146">
        <v>0</v>
      </c>
      <c r="T65" s="146">
        <v>2287</v>
      </c>
      <c r="U65" s="147">
        <v>0</v>
      </c>
      <c r="V65" s="145">
        <v>192</v>
      </c>
      <c r="W65" s="146">
        <v>306</v>
      </c>
      <c r="X65" s="146">
        <v>0</v>
      </c>
      <c r="Y65" s="147">
        <v>0</v>
      </c>
      <c r="Z65" s="145">
        <v>0</v>
      </c>
      <c r="AA65" s="146">
        <v>0</v>
      </c>
      <c r="AB65" s="146">
        <v>0</v>
      </c>
      <c r="AC65" s="147">
        <v>0</v>
      </c>
      <c r="AD65" s="145">
        <v>192</v>
      </c>
      <c r="AE65" s="146">
        <v>306</v>
      </c>
      <c r="AF65" s="146">
        <v>0</v>
      </c>
      <c r="AG65" s="146">
        <v>2287</v>
      </c>
      <c r="AH65" s="147">
        <v>0</v>
      </c>
      <c r="AI65"/>
      <c r="AL65" s="158">
        <f t="shared" si="4"/>
        <v>2785</v>
      </c>
      <c r="AM65" s="158">
        <f t="shared" si="2"/>
        <v>2785</v>
      </c>
      <c r="AN65">
        <f t="shared" si="3"/>
        <v>0</v>
      </c>
      <c r="AO65">
        <f t="shared" si="5"/>
        <v>0</v>
      </c>
    </row>
    <row r="66" spans="1:41" ht="31.5" x14ac:dyDescent="0.25">
      <c r="A66" s="110" t="s">
        <v>753</v>
      </c>
      <c r="B66" s="113" t="s">
        <v>390</v>
      </c>
      <c r="C66" s="110">
        <v>7</v>
      </c>
      <c r="D66" s="110" t="s">
        <v>174</v>
      </c>
      <c r="E66" s="111" t="s">
        <v>183</v>
      </c>
      <c r="F66" s="113" t="s">
        <v>634</v>
      </c>
      <c r="G66" s="156"/>
      <c r="H66" s="115"/>
      <c r="I66" s="189"/>
      <c r="J66" s="148">
        <v>6542</v>
      </c>
      <c r="K66" s="149">
        <v>5233</v>
      </c>
      <c r="L66" s="143"/>
      <c r="M66" s="144"/>
      <c r="N66" s="172">
        <v>0</v>
      </c>
      <c r="O66" s="146">
        <v>0</v>
      </c>
      <c r="P66" s="146">
        <v>0</v>
      </c>
      <c r="Q66" s="147">
        <v>0</v>
      </c>
      <c r="R66" s="145">
        <v>0</v>
      </c>
      <c r="S66" s="146">
        <v>0</v>
      </c>
      <c r="T66" s="146">
        <v>374</v>
      </c>
      <c r="U66" s="147">
        <v>4298</v>
      </c>
      <c r="V66" s="145">
        <v>561</v>
      </c>
      <c r="W66" s="146">
        <v>0</v>
      </c>
      <c r="X66" s="146">
        <v>0</v>
      </c>
      <c r="Y66" s="147">
        <v>0</v>
      </c>
      <c r="Z66" s="145">
        <v>0</v>
      </c>
      <c r="AA66" s="146">
        <v>0</v>
      </c>
      <c r="AB66" s="146">
        <v>0</v>
      </c>
      <c r="AC66" s="147">
        <v>0</v>
      </c>
      <c r="AD66" s="145">
        <v>561</v>
      </c>
      <c r="AE66" s="146">
        <v>374</v>
      </c>
      <c r="AF66" s="146">
        <v>0</v>
      </c>
      <c r="AG66" s="146">
        <v>4298</v>
      </c>
      <c r="AH66" s="147">
        <v>0</v>
      </c>
      <c r="AI66"/>
      <c r="AL66" s="158">
        <f t="shared" si="4"/>
        <v>5233</v>
      </c>
      <c r="AM66" s="158">
        <f t="shared" si="2"/>
        <v>5233</v>
      </c>
      <c r="AN66">
        <f t="shared" si="3"/>
        <v>0</v>
      </c>
      <c r="AO66">
        <f t="shared" si="5"/>
        <v>0</v>
      </c>
    </row>
    <row r="67" spans="1:41" ht="31.5" x14ac:dyDescent="0.25">
      <c r="A67" s="110" t="s">
        <v>753</v>
      </c>
      <c r="B67" s="113" t="s">
        <v>391</v>
      </c>
      <c r="C67" s="110">
        <v>7</v>
      </c>
      <c r="D67" s="110" t="s">
        <v>174</v>
      </c>
      <c r="E67" s="111" t="s">
        <v>520</v>
      </c>
      <c r="F67" s="113" t="s">
        <v>635</v>
      </c>
      <c r="G67" s="156"/>
      <c r="H67" s="115"/>
      <c r="I67" s="189"/>
      <c r="J67" s="148">
        <v>7125</v>
      </c>
      <c r="K67" s="149">
        <v>7125</v>
      </c>
      <c r="L67" s="143"/>
      <c r="M67" s="144"/>
      <c r="N67" s="172">
        <v>0</v>
      </c>
      <c r="O67" s="146">
        <v>0</v>
      </c>
      <c r="P67" s="146">
        <v>675</v>
      </c>
      <c r="Q67" s="147">
        <v>5543</v>
      </c>
      <c r="R67" s="145">
        <v>0</v>
      </c>
      <c r="S67" s="146">
        <v>0</v>
      </c>
      <c r="T67" s="146">
        <v>0</v>
      </c>
      <c r="U67" s="147">
        <v>0</v>
      </c>
      <c r="V67" s="145">
        <v>275</v>
      </c>
      <c r="W67" s="146">
        <v>632</v>
      </c>
      <c r="X67" s="146">
        <v>0</v>
      </c>
      <c r="Y67" s="147">
        <v>0</v>
      </c>
      <c r="Z67" s="145">
        <v>0</v>
      </c>
      <c r="AA67" s="146">
        <v>0</v>
      </c>
      <c r="AB67" s="146">
        <v>0</v>
      </c>
      <c r="AC67" s="147">
        <v>0</v>
      </c>
      <c r="AD67" s="145">
        <v>275</v>
      </c>
      <c r="AE67" s="146">
        <v>632</v>
      </c>
      <c r="AF67" s="146">
        <v>675</v>
      </c>
      <c r="AG67" s="146">
        <v>5543</v>
      </c>
      <c r="AH67" s="147">
        <v>0</v>
      </c>
      <c r="AI67"/>
      <c r="AL67" s="158">
        <f t="shared" ref="AL67:AL98" si="6">SUM(N67:AC67)</f>
        <v>7125</v>
      </c>
      <c r="AM67" s="158">
        <f t="shared" si="2"/>
        <v>7125</v>
      </c>
      <c r="AN67">
        <f t="shared" si="3"/>
        <v>0</v>
      </c>
      <c r="AO67">
        <f t="shared" ref="AO67:AO98" si="7">IF(AL67=K67,0,1)</f>
        <v>0</v>
      </c>
    </row>
    <row r="68" spans="1:41" ht="47.25" x14ac:dyDescent="0.25">
      <c r="A68" s="110" t="s">
        <v>753</v>
      </c>
      <c r="B68" s="113" t="s">
        <v>392</v>
      </c>
      <c r="C68" s="110">
        <v>7</v>
      </c>
      <c r="D68" s="110" t="s">
        <v>174</v>
      </c>
      <c r="E68" s="111" t="s">
        <v>521</v>
      </c>
      <c r="F68" s="113" t="s">
        <v>636</v>
      </c>
      <c r="G68" s="156"/>
      <c r="H68" s="115"/>
      <c r="I68" s="189"/>
      <c r="J68" s="148">
        <v>3467</v>
      </c>
      <c r="K68" s="149">
        <v>3451</v>
      </c>
      <c r="L68" s="143"/>
      <c r="M68" s="144"/>
      <c r="N68" s="172">
        <v>0</v>
      </c>
      <c r="O68" s="146">
        <v>0</v>
      </c>
      <c r="P68" s="146">
        <v>0</v>
      </c>
      <c r="Q68" s="147">
        <v>0</v>
      </c>
      <c r="R68" s="145">
        <v>0</v>
      </c>
      <c r="S68" s="146">
        <v>0</v>
      </c>
      <c r="T68" s="146">
        <v>0</v>
      </c>
      <c r="U68" s="147">
        <v>3246</v>
      </c>
      <c r="V68" s="145">
        <v>30</v>
      </c>
      <c r="W68" s="146">
        <v>175</v>
      </c>
      <c r="X68" s="146">
        <v>0</v>
      </c>
      <c r="Y68" s="147">
        <v>0</v>
      </c>
      <c r="Z68" s="145">
        <v>0</v>
      </c>
      <c r="AA68" s="146">
        <v>0</v>
      </c>
      <c r="AB68" s="146">
        <v>0</v>
      </c>
      <c r="AC68" s="147">
        <v>0</v>
      </c>
      <c r="AD68" s="145">
        <v>30</v>
      </c>
      <c r="AE68" s="146">
        <v>175</v>
      </c>
      <c r="AF68" s="146">
        <v>0</v>
      </c>
      <c r="AG68" s="146">
        <v>3246</v>
      </c>
      <c r="AH68" s="147">
        <v>0</v>
      </c>
      <c r="AI68"/>
      <c r="AL68" s="158">
        <f t="shared" si="6"/>
        <v>3451</v>
      </c>
      <c r="AM68" s="158">
        <f t="shared" ref="AM68:AM131" si="8">SUM(AD68:AH68)</f>
        <v>3451</v>
      </c>
      <c r="AN68">
        <f t="shared" ref="AN68:AN131" si="9">IF(AM68=AL68,0,1)</f>
        <v>0</v>
      </c>
      <c r="AO68">
        <f t="shared" si="7"/>
        <v>0</v>
      </c>
    </row>
    <row r="69" spans="1:41" ht="78.75" x14ac:dyDescent="0.25">
      <c r="A69" s="110" t="s">
        <v>753</v>
      </c>
      <c r="B69" s="113" t="s">
        <v>393</v>
      </c>
      <c r="C69" s="110">
        <v>7</v>
      </c>
      <c r="D69" s="110" t="s">
        <v>174</v>
      </c>
      <c r="E69" s="111" t="s">
        <v>192</v>
      </c>
      <c r="F69" s="113" t="s">
        <v>637</v>
      </c>
      <c r="G69" s="156"/>
      <c r="H69" s="115"/>
      <c r="I69" s="189"/>
      <c r="J69" s="151">
        <v>64829</v>
      </c>
      <c r="K69" s="152">
        <v>100</v>
      </c>
      <c r="L69" s="143"/>
      <c r="M69" s="144"/>
      <c r="N69" s="172">
        <v>0</v>
      </c>
      <c r="O69" s="146">
        <v>0</v>
      </c>
      <c r="P69" s="146">
        <v>0</v>
      </c>
      <c r="Q69" s="147">
        <v>0</v>
      </c>
      <c r="R69" s="145">
        <v>0</v>
      </c>
      <c r="S69" s="146">
        <v>0</v>
      </c>
      <c r="T69" s="146">
        <v>0</v>
      </c>
      <c r="U69" s="147">
        <v>0</v>
      </c>
      <c r="V69" s="145">
        <v>100</v>
      </c>
      <c r="W69" s="146">
        <v>0</v>
      </c>
      <c r="X69" s="146">
        <v>0</v>
      </c>
      <c r="Y69" s="147">
        <v>0</v>
      </c>
      <c r="Z69" s="145">
        <v>0</v>
      </c>
      <c r="AA69" s="146">
        <v>0</v>
      </c>
      <c r="AB69" s="146">
        <v>0</v>
      </c>
      <c r="AC69" s="147">
        <v>0</v>
      </c>
      <c r="AD69" s="145">
        <v>100</v>
      </c>
      <c r="AE69" s="146">
        <v>0</v>
      </c>
      <c r="AF69" s="146">
        <v>0</v>
      </c>
      <c r="AG69" s="146">
        <v>0</v>
      </c>
      <c r="AH69" s="147">
        <v>0</v>
      </c>
      <c r="AI69"/>
      <c r="AL69" s="158">
        <f t="shared" si="6"/>
        <v>100</v>
      </c>
      <c r="AM69" s="158">
        <f t="shared" si="8"/>
        <v>100</v>
      </c>
      <c r="AN69">
        <f t="shared" si="9"/>
        <v>0</v>
      </c>
      <c r="AO69">
        <f t="shared" si="7"/>
        <v>0</v>
      </c>
    </row>
    <row r="70" spans="1:41" ht="31.5" x14ac:dyDescent="0.25">
      <c r="A70" s="110" t="s">
        <v>753</v>
      </c>
      <c r="B70" s="113" t="s">
        <v>394</v>
      </c>
      <c r="C70" s="110">
        <v>7</v>
      </c>
      <c r="D70" s="110" t="s">
        <v>174</v>
      </c>
      <c r="E70" s="111" t="s">
        <v>522</v>
      </c>
      <c r="F70" s="113" t="s">
        <v>638</v>
      </c>
      <c r="G70" s="156"/>
      <c r="H70" s="115"/>
      <c r="I70" s="189"/>
      <c r="J70" s="151">
        <v>1375</v>
      </c>
      <c r="K70" s="152">
        <v>145</v>
      </c>
      <c r="L70" s="143"/>
      <c r="M70" s="144"/>
      <c r="N70" s="172">
        <v>0</v>
      </c>
      <c r="O70" s="146">
        <v>0</v>
      </c>
      <c r="P70" s="146">
        <v>0</v>
      </c>
      <c r="Q70" s="147">
        <v>0</v>
      </c>
      <c r="R70" s="145">
        <v>0</v>
      </c>
      <c r="S70" s="146">
        <v>0</v>
      </c>
      <c r="T70" s="146">
        <v>130</v>
      </c>
      <c r="U70" s="147">
        <v>0</v>
      </c>
      <c r="V70" s="145">
        <v>0</v>
      </c>
      <c r="W70" s="146">
        <v>15</v>
      </c>
      <c r="X70" s="146">
        <v>0</v>
      </c>
      <c r="Y70" s="147">
        <v>0</v>
      </c>
      <c r="Z70" s="145">
        <v>0</v>
      </c>
      <c r="AA70" s="146">
        <v>0</v>
      </c>
      <c r="AB70" s="146">
        <v>0</v>
      </c>
      <c r="AC70" s="147">
        <v>0</v>
      </c>
      <c r="AD70" s="145">
        <v>15</v>
      </c>
      <c r="AE70" s="146">
        <v>130</v>
      </c>
      <c r="AF70" s="146">
        <v>0</v>
      </c>
      <c r="AG70" s="146">
        <v>0</v>
      </c>
      <c r="AH70" s="147">
        <v>0</v>
      </c>
      <c r="AI70"/>
      <c r="AL70" s="158">
        <f t="shared" si="6"/>
        <v>145</v>
      </c>
      <c r="AM70" s="158">
        <f t="shared" si="8"/>
        <v>145</v>
      </c>
      <c r="AN70">
        <f t="shared" si="9"/>
        <v>0</v>
      </c>
      <c r="AO70">
        <f t="shared" si="7"/>
        <v>0</v>
      </c>
    </row>
    <row r="71" spans="1:41" ht="78.75" x14ac:dyDescent="0.25">
      <c r="A71" s="110" t="s">
        <v>753</v>
      </c>
      <c r="B71" s="113" t="s">
        <v>395</v>
      </c>
      <c r="C71" s="110">
        <v>7</v>
      </c>
      <c r="D71" s="110" t="s">
        <v>174</v>
      </c>
      <c r="E71" s="111" t="s">
        <v>523</v>
      </c>
      <c r="F71" s="113" t="s">
        <v>639</v>
      </c>
      <c r="G71" s="156"/>
      <c r="H71" s="115"/>
      <c r="I71" s="189"/>
      <c r="J71" s="148">
        <v>299</v>
      </c>
      <c r="K71" s="149">
        <v>299</v>
      </c>
      <c r="L71" s="143"/>
      <c r="M71" s="144"/>
      <c r="N71" s="172">
        <v>0</v>
      </c>
      <c r="O71" s="146">
        <v>299</v>
      </c>
      <c r="P71" s="146">
        <v>0</v>
      </c>
      <c r="Q71" s="147">
        <v>0</v>
      </c>
      <c r="R71" s="145">
        <v>0</v>
      </c>
      <c r="S71" s="146">
        <v>0</v>
      </c>
      <c r="T71" s="146">
        <v>0</v>
      </c>
      <c r="U71" s="147">
        <v>0</v>
      </c>
      <c r="V71" s="145">
        <v>0</v>
      </c>
      <c r="W71" s="146">
        <v>0</v>
      </c>
      <c r="X71" s="146">
        <v>0</v>
      </c>
      <c r="Y71" s="147">
        <v>0</v>
      </c>
      <c r="Z71" s="145">
        <v>0</v>
      </c>
      <c r="AA71" s="146">
        <v>0</v>
      </c>
      <c r="AB71" s="146">
        <v>0</v>
      </c>
      <c r="AC71" s="147">
        <v>0</v>
      </c>
      <c r="AD71" s="145">
        <v>0</v>
      </c>
      <c r="AE71" s="146">
        <v>0</v>
      </c>
      <c r="AF71" s="146">
        <v>0</v>
      </c>
      <c r="AG71" s="146">
        <v>0</v>
      </c>
      <c r="AH71" s="147">
        <v>299</v>
      </c>
      <c r="AI71"/>
      <c r="AL71" s="158">
        <f t="shared" si="6"/>
        <v>299</v>
      </c>
      <c r="AM71" s="158">
        <f t="shared" si="8"/>
        <v>299</v>
      </c>
      <c r="AN71">
        <f t="shared" si="9"/>
        <v>0</v>
      </c>
      <c r="AO71">
        <f t="shared" si="7"/>
        <v>0</v>
      </c>
    </row>
    <row r="72" spans="1:41" ht="31.5" x14ac:dyDescent="0.25">
      <c r="A72" s="110" t="s">
        <v>753</v>
      </c>
      <c r="B72" s="113" t="s">
        <v>396</v>
      </c>
      <c r="C72" s="110">
        <v>7</v>
      </c>
      <c r="D72" s="110" t="s">
        <v>174</v>
      </c>
      <c r="E72" s="111" t="s">
        <v>524</v>
      </c>
      <c r="F72" s="113" t="s">
        <v>640</v>
      </c>
      <c r="G72" s="156"/>
      <c r="H72" s="115"/>
      <c r="I72" s="189"/>
      <c r="J72" s="148">
        <v>411</v>
      </c>
      <c r="K72" s="149">
        <v>411</v>
      </c>
      <c r="L72" s="143"/>
      <c r="M72" s="144"/>
      <c r="N72" s="172">
        <v>0</v>
      </c>
      <c r="O72" s="146">
        <v>0</v>
      </c>
      <c r="P72" s="146">
        <v>0</v>
      </c>
      <c r="Q72" s="147">
        <v>0</v>
      </c>
      <c r="R72" s="145">
        <v>0</v>
      </c>
      <c r="S72" s="146">
        <v>0</v>
      </c>
      <c r="T72" s="146">
        <v>0</v>
      </c>
      <c r="U72" s="147">
        <v>0</v>
      </c>
      <c r="V72" s="145">
        <v>411</v>
      </c>
      <c r="W72" s="146">
        <v>0</v>
      </c>
      <c r="X72" s="146">
        <v>0</v>
      </c>
      <c r="Y72" s="147">
        <v>0</v>
      </c>
      <c r="Z72" s="145">
        <v>0</v>
      </c>
      <c r="AA72" s="146">
        <v>0</v>
      </c>
      <c r="AB72" s="146">
        <v>0</v>
      </c>
      <c r="AC72" s="147">
        <v>0</v>
      </c>
      <c r="AD72" s="145">
        <v>0</v>
      </c>
      <c r="AE72" s="146">
        <v>0</v>
      </c>
      <c r="AF72" s="146">
        <v>0</v>
      </c>
      <c r="AG72" s="146">
        <v>0</v>
      </c>
      <c r="AH72" s="147">
        <v>411</v>
      </c>
      <c r="AI72"/>
      <c r="AL72" s="158">
        <f t="shared" si="6"/>
        <v>411</v>
      </c>
      <c r="AM72" s="158">
        <f t="shared" si="8"/>
        <v>411</v>
      </c>
      <c r="AN72">
        <f t="shared" si="9"/>
        <v>0</v>
      </c>
      <c r="AO72">
        <f t="shared" si="7"/>
        <v>0</v>
      </c>
    </row>
    <row r="73" spans="1:41" ht="31.5" x14ac:dyDescent="0.25">
      <c r="A73" s="110" t="s">
        <v>753</v>
      </c>
      <c r="B73" s="113" t="s">
        <v>397</v>
      </c>
      <c r="C73" s="110">
        <v>7</v>
      </c>
      <c r="D73" s="110" t="s">
        <v>174</v>
      </c>
      <c r="E73" s="111" t="s">
        <v>183</v>
      </c>
      <c r="F73" s="113" t="s">
        <v>641</v>
      </c>
      <c r="G73" s="156"/>
      <c r="H73" s="115"/>
      <c r="I73" s="189"/>
      <c r="J73" s="148">
        <v>750</v>
      </c>
      <c r="K73" s="149">
        <v>750</v>
      </c>
      <c r="L73" s="143"/>
      <c r="M73" s="144"/>
      <c r="N73" s="172">
        <v>0</v>
      </c>
      <c r="O73" s="146">
        <v>0</v>
      </c>
      <c r="P73" s="146">
        <v>0</v>
      </c>
      <c r="Q73" s="147">
        <v>0</v>
      </c>
      <c r="R73" s="145">
        <v>0</v>
      </c>
      <c r="S73" s="146">
        <v>0</v>
      </c>
      <c r="T73" s="146">
        <v>0</v>
      </c>
      <c r="U73" s="147">
        <v>0</v>
      </c>
      <c r="V73" s="145">
        <v>750</v>
      </c>
      <c r="W73" s="146">
        <v>0</v>
      </c>
      <c r="X73" s="146">
        <v>0</v>
      </c>
      <c r="Y73" s="147">
        <v>0</v>
      </c>
      <c r="Z73" s="145">
        <v>0</v>
      </c>
      <c r="AA73" s="146">
        <v>0</v>
      </c>
      <c r="AB73" s="146">
        <v>0</v>
      </c>
      <c r="AC73" s="147">
        <v>0</v>
      </c>
      <c r="AD73" s="145">
        <v>0</v>
      </c>
      <c r="AE73" s="146">
        <v>0</v>
      </c>
      <c r="AF73" s="146">
        <v>0</v>
      </c>
      <c r="AG73" s="146">
        <v>0</v>
      </c>
      <c r="AH73" s="147">
        <v>750</v>
      </c>
      <c r="AI73"/>
      <c r="AL73" s="158">
        <f t="shared" si="6"/>
        <v>750</v>
      </c>
      <c r="AM73" s="158">
        <f t="shared" si="8"/>
        <v>750</v>
      </c>
      <c r="AN73">
        <f t="shared" si="9"/>
        <v>0</v>
      </c>
      <c r="AO73">
        <f t="shared" si="7"/>
        <v>0</v>
      </c>
    </row>
    <row r="74" spans="1:41" ht="47.25" x14ac:dyDescent="0.25">
      <c r="A74" s="110" t="s">
        <v>753</v>
      </c>
      <c r="B74" s="113" t="s">
        <v>398</v>
      </c>
      <c r="C74" s="110">
        <v>7</v>
      </c>
      <c r="D74" s="110" t="s">
        <v>174</v>
      </c>
      <c r="E74" s="111" t="s">
        <v>183</v>
      </c>
      <c r="F74" s="113" t="s">
        <v>642</v>
      </c>
      <c r="G74" s="156"/>
      <c r="H74" s="115"/>
      <c r="I74" s="189"/>
      <c r="J74" s="148">
        <v>1968</v>
      </c>
      <c r="K74" s="149">
        <v>1968</v>
      </c>
      <c r="L74" s="143"/>
      <c r="M74" s="144"/>
      <c r="N74" s="172">
        <v>0</v>
      </c>
      <c r="O74" s="146">
        <v>1968</v>
      </c>
      <c r="P74" s="146">
        <v>0</v>
      </c>
      <c r="Q74" s="147">
        <v>0</v>
      </c>
      <c r="R74" s="145">
        <v>0</v>
      </c>
      <c r="S74" s="146">
        <v>0</v>
      </c>
      <c r="T74" s="146">
        <v>0</v>
      </c>
      <c r="U74" s="147">
        <v>0</v>
      </c>
      <c r="V74" s="145">
        <v>0</v>
      </c>
      <c r="W74" s="146">
        <v>0</v>
      </c>
      <c r="X74" s="146">
        <v>0</v>
      </c>
      <c r="Y74" s="147">
        <v>0</v>
      </c>
      <c r="Z74" s="145">
        <v>0</v>
      </c>
      <c r="AA74" s="146">
        <v>0</v>
      </c>
      <c r="AB74" s="146">
        <v>0</v>
      </c>
      <c r="AC74" s="147">
        <v>0</v>
      </c>
      <c r="AD74" s="145">
        <v>0</v>
      </c>
      <c r="AE74" s="146">
        <v>0</v>
      </c>
      <c r="AF74" s="146">
        <v>0</v>
      </c>
      <c r="AG74" s="146">
        <v>0</v>
      </c>
      <c r="AH74" s="147">
        <v>1968</v>
      </c>
      <c r="AI74"/>
      <c r="AL74" s="158">
        <f t="shared" si="6"/>
        <v>1968</v>
      </c>
      <c r="AM74" s="158">
        <f t="shared" si="8"/>
        <v>1968</v>
      </c>
      <c r="AN74">
        <f t="shared" si="9"/>
        <v>0</v>
      </c>
      <c r="AO74">
        <f t="shared" si="7"/>
        <v>0</v>
      </c>
    </row>
    <row r="75" spans="1:41" ht="31.5" x14ac:dyDescent="0.25">
      <c r="A75" s="110" t="s">
        <v>753</v>
      </c>
      <c r="B75" s="113" t="s">
        <v>399</v>
      </c>
      <c r="C75" s="110">
        <v>7</v>
      </c>
      <c r="D75" s="110" t="s">
        <v>174</v>
      </c>
      <c r="E75" s="111" t="s">
        <v>521</v>
      </c>
      <c r="F75" s="113" t="s">
        <v>643</v>
      </c>
      <c r="G75" s="156"/>
      <c r="H75" s="115"/>
      <c r="I75" s="189"/>
      <c r="J75" s="148">
        <v>897</v>
      </c>
      <c r="K75" s="149">
        <v>897</v>
      </c>
      <c r="L75" s="143"/>
      <c r="M75" s="144"/>
      <c r="N75" s="172">
        <v>0</v>
      </c>
      <c r="O75" s="146">
        <v>0</v>
      </c>
      <c r="P75" s="146">
        <v>0</v>
      </c>
      <c r="Q75" s="147">
        <v>0</v>
      </c>
      <c r="R75" s="145">
        <v>0</v>
      </c>
      <c r="S75" s="146">
        <v>0</v>
      </c>
      <c r="T75" s="146">
        <v>0</v>
      </c>
      <c r="U75" s="147">
        <v>0</v>
      </c>
      <c r="V75" s="145">
        <v>897</v>
      </c>
      <c r="W75" s="146">
        <v>0</v>
      </c>
      <c r="X75" s="146">
        <v>0</v>
      </c>
      <c r="Y75" s="147">
        <v>0</v>
      </c>
      <c r="Z75" s="145">
        <v>0</v>
      </c>
      <c r="AA75" s="146">
        <v>0</v>
      </c>
      <c r="AB75" s="146">
        <v>0</v>
      </c>
      <c r="AC75" s="147">
        <v>0</v>
      </c>
      <c r="AD75" s="145">
        <v>0</v>
      </c>
      <c r="AE75" s="146">
        <v>0</v>
      </c>
      <c r="AF75" s="146">
        <v>0</v>
      </c>
      <c r="AG75" s="146">
        <v>0</v>
      </c>
      <c r="AH75" s="147">
        <v>897</v>
      </c>
      <c r="AI75"/>
      <c r="AL75" s="158">
        <f t="shared" si="6"/>
        <v>897</v>
      </c>
      <c r="AM75" s="158">
        <f t="shared" si="8"/>
        <v>897</v>
      </c>
      <c r="AN75">
        <f t="shared" si="9"/>
        <v>0</v>
      </c>
      <c r="AO75">
        <f t="shared" si="7"/>
        <v>0</v>
      </c>
    </row>
    <row r="76" spans="1:41" ht="31.5" x14ac:dyDescent="0.25">
      <c r="A76" s="110" t="s">
        <v>753</v>
      </c>
      <c r="B76" s="113" t="s">
        <v>400</v>
      </c>
      <c r="C76" s="110">
        <v>7</v>
      </c>
      <c r="D76" s="110" t="s">
        <v>174</v>
      </c>
      <c r="E76" s="111" t="s">
        <v>183</v>
      </c>
      <c r="F76" s="113" t="s">
        <v>644</v>
      </c>
      <c r="G76" s="156"/>
      <c r="H76" s="115"/>
      <c r="I76" s="189"/>
      <c r="J76" s="148">
        <v>1141</v>
      </c>
      <c r="K76" s="149">
        <v>1141</v>
      </c>
      <c r="L76" s="143"/>
      <c r="M76" s="144"/>
      <c r="N76" s="172">
        <v>0</v>
      </c>
      <c r="O76" s="146">
        <v>0</v>
      </c>
      <c r="P76" s="146">
        <v>0</v>
      </c>
      <c r="Q76" s="147">
        <v>0</v>
      </c>
      <c r="R76" s="145">
        <v>0</v>
      </c>
      <c r="S76" s="146">
        <v>0</v>
      </c>
      <c r="T76" s="146">
        <v>0</v>
      </c>
      <c r="U76" s="147">
        <v>0</v>
      </c>
      <c r="V76" s="145">
        <v>1141</v>
      </c>
      <c r="W76" s="146">
        <v>0</v>
      </c>
      <c r="X76" s="146">
        <v>0</v>
      </c>
      <c r="Y76" s="147">
        <v>0</v>
      </c>
      <c r="Z76" s="145">
        <v>0</v>
      </c>
      <c r="AA76" s="146">
        <v>0</v>
      </c>
      <c r="AB76" s="146">
        <v>0</v>
      </c>
      <c r="AC76" s="147">
        <v>0</v>
      </c>
      <c r="AD76" s="145">
        <v>0</v>
      </c>
      <c r="AE76" s="146">
        <v>0</v>
      </c>
      <c r="AF76" s="146">
        <v>0</v>
      </c>
      <c r="AG76" s="146">
        <v>1141</v>
      </c>
      <c r="AH76" s="147">
        <v>0</v>
      </c>
      <c r="AI76"/>
      <c r="AL76" s="158">
        <f t="shared" si="6"/>
        <v>1141</v>
      </c>
      <c r="AM76" s="158">
        <f t="shared" si="8"/>
        <v>1141</v>
      </c>
      <c r="AN76">
        <f t="shared" si="9"/>
        <v>0</v>
      </c>
      <c r="AO76">
        <f t="shared" si="7"/>
        <v>0</v>
      </c>
    </row>
    <row r="77" spans="1:41" ht="47.25" x14ac:dyDescent="0.25">
      <c r="A77" s="110" t="s">
        <v>753</v>
      </c>
      <c r="B77" s="113" t="s">
        <v>401</v>
      </c>
      <c r="C77" s="110">
        <v>7</v>
      </c>
      <c r="D77" s="110" t="s">
        <v>174</v>
      </c>
      <c r="E77" s="111" t="s">
        <v>525</v>
      </c>
      <c r="F77" s="113" t="s">
        <v>645</v>
      </c>
      <c r="G77" s="156"/>
      <c r="H77" s="115"/>
      <c r="I77" s="189"/>
      <c r="J77" s="148">
        <v>764</v>
      </c>
      <c r="K77" s="149">
        <v>764</v>
      </c>
      <c r="L77" s="143"/>
      <c r="M77" s="144"/>
      <c r="N77" s="172">
        <v>0</v>
      </c>
      <c r="O77" s="146">
        <v>0</v>
      </c>
      <c r="P77" s="146">
        <v>0</v>
      </c>
      <c r="Q77" s="147">
        <v>0</v>
      </c>
      <c r="R77" s="145">
        <v>0</v>
      </c>
      <c r="S77" s="146">
        <v>0</v>
      </c>
      <c r="T77" s="146">
        <v>0</v>
      </c>
      <c r="U77" s="147">
        <v>0</v>
      </c>
      <c r="V77" s="145">
        <v>764</v>
      </c>
      <c r="W77" s="146">
        <v>0</v>
      </c>
      <c r="X77" s="146">
        <v>0</v>
      </c>
      <c r="Y77" s="147">
        <v>0</v>
      </c>
      <c r="Z77" s="145">
        <v>0</v>
      </c>
      <c r="AA77" s="146">
        <v>0</v>
      </c>
      <c r="AB77" s="146">
        <v>0</v>
      </c>
      <c r="AC77" s="147">
        <v>0</v>
      </c>
      <c r="AD77" s="145">
        <v>0</v>
      </c>
      <c r="AE77" s="146">
        <v>0</v>
      </c>
      <c r="AF77" s="146">
        <v>0</v>
      </c>
      <c r="AG77" s="146">
        <v>764</v>
      </c>
      <c r="AH77" s="147">
        <v>0</v>
      </c>
      <c r="AI77"/>
      <c r="AL77" s="158">
        <f t="shared" si="6"/>
        <v>764</v>
      </c>
      <c r="AM77" s="158">
        <f t="shared" si="8"/>
        <v>764</v>
      </c>
      <c r="AN77">
        <f t="shared" si="9"/>
        <v>0</v>
      </c>
      <c r="AO77">
        <f t="shared" si="7"/>
        <v>0</v>
      </c>
    </row>
    <row r="78" spans="1:41" ht="31.5" x14ac:dyDescent="0.25">
      <c r="A78" s="110" t="s">
        <v>753</v>
      </c>
      <c r="B78" s="113" t="s">
        <v>402</v>
      </c>
      <c r="C78" s="110">
        <v>7</v>
      </c>
      <c r="D78" s="110" t="s">
        <v>194</v>
      </c>
      <c r="E78" s="111" t="s">
        <v>526</v>
      </c>
      <c r="F78" s="113" t="s">
        <v>646</v>
      </c>
      <c r="G78" s="156"/>
      <c r="H78" s="115"/>
      <c r="I78" s="189"/>
      <c r="J78" s="148">
        <v>2840</v>
      </c>
      <c r="K78" s="149">
        <v>2350</v>
      </c>
      <c r="L78" s="143"/>
      <c r="M78" s="144"/>
      <c r="N78" s="172">
        <v>0</v>
      </c>
      <c r="O78" s="146">
        <v>0</v>
      </c>
      <c r="P78" s="146">
        <v>0</v>
      </c>
      <c r="Q78" s="147">
        <v>0</v>
      </c>
      <c r="R78" s="145">
        <v>0</v>
      </c>
      <c r="S78" s="146">
        <v>2350</v>
      </c>
      <c r="T78" s="146">
        <v>0</v>
      </c>
      <c r="U78" s="147">
        <v>0</v>
      </c>
      <c r="V78" s="145">
        <v>0</v>
      </c>
      <c r="W78" s="146">
        <v>0</v>
      </c>
      <c r="X78" s="146">
        <v>0</v>
      </c>
      <c r="Y78" s="147">
        <v>0</v>
      </c>
      <c r="Z78" s="145">
        <v>0</v>
      </c>
      <c r="AA78" s="146">
        <v>0</v>
      </c>
      <c r="AB78" s="146">
        <v>0</v>
      </c>
      <c r="AC78" s="147">
        <v>0</v>
      </c>
      <c r="AD78" s="145">
        <v>0</v>
      </c>
      <c r="AE78" s="146">
        <v>0</v>
      </c>
      <c r="AF78" s="146">
        <v>0</v>
      </c>
      <c r="AG78" s="146">
        <v>2350</v>
      </c>
      <c r="AH78" s="147">
        <v>0</v>
      </c>
      <c r="AI78"/>
      <c r="AL78" s="158">
        <f t="shared" si="6"/>
        <v>2350</v>
      </c>
      <c r="AM78" s="158">
        <f t="shared" si="8"/>
        <v>2350</v>
      </c>
      <c r="AN78">
        <f t="shared" si="9"/>
        <v>0</v>
      </c>
      <c r="AO78">
        <f t="shared" si="7"/>
        <v>0</v>
      </c>
    </row>
    <row r="79" spans="1:41" ht="31.5" x14ac:dyDescent="0.25">
      <c r="A79" s="110" t="s">
        <v>753</v>
      </c>
      <c r="B79" s="113" t="s">
        <v>403</v>
      </c>
      <c r="C79" s="110">
        <v>7</v>
      </c>
      <c r="D79" s="110" t="s">
        <v>194</v>
      </c>
      <c r="E79" s="111" t="s">
        <v>195</v>
      </c>
      <c r="F79" s="113" t="s">
        <v>647</v>
      </c>
      <c r="G79" s="156"/>
      <c r="H79" s="115"/>
      <c r="I79" s="189"/>
      <c r="J79" s="148">
        <v>3450</v>
      </c>
      <c r="K79" s="149">
        <v>3450</v>
      </c>
      <c r="L79" s="143"/>
      <c r="M79" s="144"/>
      <c r="N79" s="172">
        <v>0</v>
      </c>
      <c r="O79" s="146">
        <v>0</v>
      </c>
      <c r="P79" s="146">
        <v>390</v>
      </c>
      <c r="Q79" s="147">
        <v>2860</v>
      </c>
      <c r="R79" s="145">
        <v>0</v>
      </c>
      <c r="S79" s="146">
        <v>0</v>
      </c>
      <c r="T79" s="146">
        <v>0</v>
      </c>
      <c r="U79" s="147">
        <v>0</v>
      </c>
      <c r="V79" s="145">
        <v>200</v>
      </c>
      <c r="W79" s="146">
        <v>0</v>
      </c>
      <c r="X79" s="146">
        <v>0</v>
      </c>
      <c r="Y79" s="147">
        <v>0</v>
      </c>
      <c r="Z79" s="145">
        <v>0</v>
      </c>
      <c r="AA79" s="146">
        <v>0</v>
      </c>
      <c r="AB79" s="146">
        <v>0</v>
      </c>
      <c r="AC79" s="147">
        <v>0</v>
      </c>
      <c r="AD79" s="145">
        <v>200</v>
      </c>
      <c r="AE79" s="146">
        <v>390</v>
      </c>
      <c r="AF79" s="146">
        <v>0</v>
      </c>
      <c r="AG79" s="146">
        <v>2860</v>
      </c>
      <c r="AH79" s="147">
        <v>0</v>
      </c>
      <c r="AI79"/>
      <c r="AL79" s="158">
        <f t="shared" si="6"/>
        <v>3450</v>
      </c>
      <c r="AM79" s="158">
        <f t="shared" si="8"/>
        <v>3450</v>
      </c>
      <c r="AN79">
        <f t="shared" si="9"/>
        <v>0</v>
      </c>
      <c r="AO79">
        <f t="shared" si="7"/>
        <v>0</v>
      </c>
    </row>
    <row r="80" spans="1:41" ht="47.25" x14ac:dyDescent="0.25">
      <c r="A80" s="110" t="s">
        <v>753</v>
      </c>
      <c r="B80" s="113" t="s">
        <v>404</v>
      </c>
      <c r="C80" s="110">
        <v>7</v>
      </c>
      <c r="D80" s="110" t="s">
        <v>194</v>
      </c>
      <c r="E80" s="111" t="s">
        <v>527</v>
      </c>
      <c r="F80" s="113" t="s">
        <v>648</v>
      </c>
      <c r="G80" s="156"/>
      <c r="H80" s="115"/>
      <c r="I80" s="189"/>
      <c r="J80" s="148">
        <v>70</v>
      </c>
      <c r="K80" s="149">
        <v>70</v>
      </c>
      <c r="L80" s="143"/>
      <c r="M80" s="144"/>
      <c r="N80" s="172">
        <v>0</v>
      </c>
      <c r="O80" s="146">
        <v>0</v>
      </c>
      <c r="P80" s="146">
        <v>0</v>
      </c>
      <c r="Q80" s="147">
        <v>0</v>
      </c>
      <c r="R80" s="145">
        <v>0</v>
      </c>
      <c r="S80" s="146">
        <v>0</v>
      </c>
      <c r="T80" s="146">
        <v>0</v>
      </c>
      <c r="U80" s="147">
        <v>0</v>
      </c>
      <c r="V80" s="145">
        <v>70</v>
      </c>
      <c r="W80" s="146">
        <v>0</v>
      </c>
      <c r="X80" s="146">
        <v>0</v>
      </c>
      <c r="Y80" s="147">
        <v>0</v>
      </c>
      <c r="Z80" s="145">
        <v>0</v>
      </c>
      <c r="AA80" s="146">
        <v>0</v>
      </c>
      <c r="AB80" s="146">
        <v>0</v>
      </c>
      <c r="AC80" s="147">
        <v>0</v>
      </c>
      <c r="AD80" s="145">
        <v>0</v>
      </c>
      <c r="AE80" s="146">
        <v>0</v>
      </c>
      <c r="AF80" s="146">
        <v>0</v>
      </c>
      <c r="AG80" s="146">
        <v>0</v>
      </c>
      <c r="AH80" s="147">
        <v>70</v>
      </c>
      <c r="AI80"/>
      <c r="AL80" s="158">
        <f t="shared" si="6"/>
        <v>70</v>
      </c>
      <c r="AM80" s="158">
        <f t="shared" si="8"/>
        <v>70</v>
      </c>
      <c r="AN80">
        <f t="shared" si="9"/>
        <v>0</v>
      </c>
      <c r="AO80">
        <f t="shared" si="7"/>
        <v>0</v>
      </c>
    </row>
    <row r="81" spans="1:41" ht="31.5" x14ac:dyDescent="0.25">
      <c r="A81" s="110" t="s">
        <v>753</v>
      </c>
      <c r="B81" s="113" t="s">
        <v>405</v>
      </c>
      <c r="C81" s="110">
        <v>7</v>
      </c>
      <c r="D81" s="110" t="s">
        <v>194</v>
      </c>
      <c r="E81" s="111" t="s">
        <v>528</v>
      </c>
      <c r="F81" s="113" t="s">
        <v>649</v>
      </c>
      <c r="G81" s="156"/>
      <c r="H81" s="115"/>
      <c r="I81" s="189"/>
      <c r="J81" s="148">
        <v>250</v>
      </c>
      <c r="K81" s="149">
        <v>250</v>
      </c>
      <c r="L81" s="143"/>
      <c r="M81" s="144"/>
      <c r="N81" s="172">
        <v>0</v>
      </c>
      <c r="O81" s="146">
        <v>0</v>
      </c>
      <c r="P81" s="146">
        <v>0</v>
      </c>
      <c r="Q81" s="147">
        <v>0</v>
      </c>
      <c r="R81" s="145">
        <v>0</v>
      </c>
      <c r="S81" s="146">
        <v>0</v>
      </c>
      <c r="T81" s="146">
        <v>0</v>
      </c>
      <c r="U81" s="147">
        <v>0</v>
      </c>
      <c r="V81" s="145">
        <v>250</v>
      </c>
      <c r="W81" s="146">
        <v>0</v>
      </c>
      <c r="X81" s="146">
        <v>0</v>
      </c>
      <c r="Y81" s="147">
        <v>0</v>
      </c>
      <c r="Z81" s="145">
        <v>0</v>
      </c>
      <c r="AA81" s="146">
        <v>0</v>
      </c>
      <c r="AB81" s="146">
        <v>0</v>
      </c>
      <c r="AC81" s="147">
        <v>0</v>
      </c>
      <c r="AD81" s="145">
        <v>0</v>
      </c>
      <c r="AE81" s="146">
        <v>0</v>
      </c>
      <c r="AF81" s="146">
        <v>0</v>
      </c>
      <c r="AG81" s="146">
        <v>0</v>
      </c>
      <c r="AH81" s="147">
        <v>250</v>
      </c>
      <c r="AI81"/>
      <c r="AL81" s="158">
        <f t="shared" si="6"/>
        <v>250</v>
      </c>
      <c r="AM81" s="158">
        <f t="shared" si="8"/>
        <v>250</v>
      </c>
      <c r="AN81">
        <f t="shared" si="9"/>
        <v>0</v>
      </c>
      <c r="AO81">
        <f t="shared" si="7"/>
        <v>0</v>
      </c>
    </row>
    <row r="82" spans="1:41" ht="31.5" x14ac:dyDescent="0.25">
      <c r="A82" s="110" t="s">
        <v>753</v>
      </c>
      <c r="B82" s="113" t="s">
        <v>406</v>
      </c>
      <c r="C82" s="110">
        <v>7</v>
      </c>
      <c r="D82" s="110" t="s">
        <v>194</v>
      </c>
      <c r="E82" s="111" t="s">
        <v>528</v>
      </c>
      <c r="F82" s="113" t="s">
        <v>650</v>
      </c>
      <c r="G82" s="156"/>
      <c r="H82" s="115"/>
      <c r="I82" s="189"/>
      <c r="J82" s="148">
        <v>1310</v>
      </c>
      <c r="K82" s="149">
        <v>751</v>
      </c>
      <c r="L82" s="143"/>
      <c r="M82" s="144"/>
      <c r="N82" s="172">
        <v>0</v>
      </c>
      <c r="O82" s="146">
        <v>0</v>
      </c>
      <c r="P82" s="146">
        <v>0</v>
      </c>
      <c r="Q82" s="147">
        <v>0</v>
      </c>
      <c r="R82" s="145">
        <v>0</v>
      </c>
      <c r="S82" s="146">
        <v>659</v>
      </c>
      <c r="T82" s="146">
        <v>0</v>
      </c>
      <c r="U82" s="147">
        <v>0</v>
      </c>
      <c r="V82" s="145">
        <f>14+72+6</f>
        <v>92</v>
      </c>
      <c r="W82" s="146">
        <v>0</v>
      </c>
      <c r="X82" s="146">
        <v>0</v>
      </c>
      <c r="Y82" s="147">
        <v>0</v>
      </c>
      <c r="Z82" s="145">
        <v>0</v>
      </c>
      <c r="AA82" s="146">
        <v>0</v>
      </c>
      <c r="AB82" s="146">
        <v>0</v>
      </c>
      <c r="AC82" s="147">
        <v>0</v>
      </c>
      <c r="AD82" s="145">
        <v>14</v>
      </c>
      <c r="AE82" s="146">
        <v>72</v>
      </c>
      <c r="AF82" s="146">
        <v>6</v>
      </c>
      <c r="AG82" s="146">
        <v>659</v>
      </c>
      <c r="AH82" s="147">
        <v>0</v>
      </c>
      <c r="AI82"/>
      <c r="AL82" s="158">
        <f t="shared" si="6"/>
        <v>751</v>
      </c>
      <c r="AM82" s="158">
        <f t="shared" si="8"/>
        <v>751</v>
      </c>
      <c r="AN82">
        <f t="shared" si="9"/>
        <v>0</v>
      </c>
      <c r="AO82">
        <f t="shared" si="7"/>
        <v>0</v>
      </c>
    </row>
    <row r="83" spans="1:41" ht="30" x14ac:dyDescent="0.25">
      <c r="A83" s="110" t="s">
        <v>753</v>
      </c>
      <c r="B83" s="111" t="s">
        <v>407</v>
      </c>
      <c r="C83" s="110">
        <v>7</v>
      </c>
      <c r="D83" s="110" t="s">
        <v>174</v>
      </c>
      <c r="E83" s="111" t="s">
        <v>529</v>
      </c>
      <c r="F83" s="111" t="s">
        <v>651</v>
      </c>
      <c r="G83" s="156"/>
      <c r="H83" s="115"/>
      <c r="I83" s="189"/>
      <c r="J83" s="141">
        <v>10116</v>
      </c>
      <c r="K83" s="142">
        <v>9938</v>
      </c>
      <c r="L83" s="143"/>
      <c r="M83" s="144"/>
      <c r="N83" s="172">
        <v>0</v>
      </c>
      <c r="O83" s="146">
        <v>0</v>
      </c>
      <c r="P83" s="146">
        <v>0</v>
      </c>
      <c r="Q83" s="147">
        <v>9116</v>
      </c>
      <c r="R83" s="145">
        <v>0</v>
      </c>
      <c r="S83" s="146">
        <v>0</v>
      </c>
      <c r="T83" s="146">
        <v>0</v>
      </c>
      <c r="U83" s="147">
        <v>0</v>
      </c>
      <c r="V83" s="145">
        <v>120</v>
      </c>
      <c r="W83" s="146">
        <f>672+30</f>
        <v>702</v>
      </c>
      <c r="X83" s="146">
        <v>0</v>
      </c>
      <c r="Y83" s="147">
        <v>0</v>
      </c>
      <c r="Z83" s="145">
        <v>0</v>
      </c>
      <c r="AA83" s="146">
        <v>0</v>
      </c>
      <c r="AB83" s="146">
        <v>0</v>
      </c>
      <c r="AC83" s="147">
        <v>0</v>
      </c>
      <c r="AD83" s="145">
        <v>120</v>
      </c>
      <c r="AE83" s="146">
        <v>672</v>
      </c>
      <c r="AF83" s="146">
        <v>30</v>
      </c>
      <c r="AG83" s="146">
        <v>9116</v>
      </c>
      <c r="AH83" s="147">
        <v>0</v>
      </c>
      <c r="AI83"/>
      <c r="AL83" s="158">
        <f t="shared" si="6"/>
        <v>9938</v>
      </c>
      <c r="AM83" s="158">
        <f t="shared" si="8"/>
        <v>9938</v>
      </c>
      <c r="AN83">
        <f t="shared" si="9"/>
        <v>0</v>
      </c>
      <c r="AO83">
        <f t="shared" si="7"/>
        <v>0</v>
      </c>
    </row>
    <row r="84" spans="1:41" ht="30" x14ac:dyDescent="0.25">
      <c r="A84" s="110" t="s">
        <v>753</v>
      </c>
      <c r="B84" s="111" t="s">
        <v>408</v>
      </c>
      <c r="C84" s="110">
        <v>7</v>
      </c>
      <c r="D84" s="110" t="s">
        <v>174</v>
      </c>
      <c r="E84" s="111" t="s">
        <v>530</v>
      </c>
      <c r="F84" s="111" t="s">
        <v>652</v>
      </c>
      <c r="G84" s="156"/>
      <c r="H84" s="115"/>
      <c r="I84" s="189"/>
      <c r="J84" s="141">
        <v>9661</v>
      </c>
      <c r="K84" s="142">
        <v>9661</v>
      </c>
      <c r="L84" s="143"/>
      <c r="M84" s="144"/>
      <c r="N84" s="172">
        <v>0</v>
      </c>
      <c r="O84" s="146">
        <v>0</v>
      </c>
      <c r="P84" s="146">
        <v>8886</v>
      </c>
      <c r="Q84" s="147">
        <v>0</v>
      </c>
      <c r="R84" s="145">
        <v>0</v>
      </c>
      <c r="S84" s="146">
        <v>0</v>
      </c>
      <c r="T84" s="146">
        <v>0</v>
      </c>
      <c r="U84" s="147">
        <v>0</v>
      </c>
      <c r="V84" s="145">
        <v>10</v>
      </c>
      <c r="W84" s="146">
        <f>750+15</f>
        <v>765</v>
      </c>
      <c r="X84" s="146">
        <v>0</v>
      </c>
      <c r="Y84" s="147">
        <v>0</v>
      </c>
      <c r="Z84" s="145">
        <v>0</v>
      </c>
      <c r="AA84" s="146">
        <v>0</v>
      </c>
      <c r="AB84" s="146">
        <v>0</v>
      </c>
      <c r="AC84" s="147">
        <v>0</v>
      </c>
      <c r="AD84" s="145">
        <v>10</v>
      </c>
      <c r="AE84" s="146">
        <v>750</v>
      </c>
      <c r="AF84" s="146">
        <v>15</v>
      </c>
      <c r="AG84" s="146">
        <v>8886</v>
      </c>
      <c r="AH84" s="147">
        <v>0</v>
      </c>
      <c r="AI84"/>
      <c r="AL84" s="158">
        <f t="shared" si="6"/>
        <v>9661</v>
      </c>
      <c r="AM84" s="158">
        <f t="shared" si="8"/>
        <v>9661</v>
      </c>
      <c r="AN84">
        <f t="shared" si="9"/>
        <v>0</v>
      </c>
      <c r="AO84">
        <f t="shared" si="7"/>
        <v>0</v>
      </c>
    </row>
    <row r="85" spans="1:41" ht="30" x14ac:dyDescent="0.25">
      <c r="A85" s="110" t="s">
        <v>753</v>
      </c>
      <c r="B85" s="111" t="s">
        <v>409</v>
      </c>
      <c r="C85" s="110">
        <v>7</v>
      </c>
      <c r="D85" s="110" t="s">
        <v>174</v>
      </c>
      <c r="E85" s="111" t="s">
        <v>180</v>
      </c>
      <c r="F85" s="111" t="s">
        <v>653</v>
      </c>
      <c r="G85" s="156"/>
      <c r="H85" s="115"/>
      <c r="I85" s="189"/>
      <c r="J85" s="141">
        <v>8332</v>
      </c>
      <c r="K85" s="142">
        <v>6655</v>
      </c>
      <c r="L85" s="143"/>
      <c r="M85" s="144"/>
      <c r="N85" s="172">
        <v>0</v>
      </c>
      <c r="O85" s="146">
        <v>0</v>
      </c>
      <c r="P85" s="146">
        <v>0</v>
      </c>
      <c r="Q85" s="147">
        <v>0</v>
      </c>
      <c r="R85" s="145">
        <v>0</v>
      </c>
      <c r="S85" s="146">
        <v>0</v>
      </c>
      <c r="T85" s="146">
        <v>0</v>
      </c>
      <c r="U85" s="147">
        <v>5473</v>
      </c>
      <c r="V85" s="145">
        <v>471</v>
      </c>
      <c r="W85" s="146">
        <v>711</v>
      </c>
      <c r="X85" s="146">
        <v>0</v>
      </c>
      <c r="Y85" s="147">
        <v>0</v>
      </c>
      <c r="Z85" s="145">
        <v>0</v>
      </c>
      <c r="AA85" s="146">
        <v>0</v>
      </c>
      <c r="AB85" s="146">
        <v>0</v>
      </c>
      <c r="AC85" s="147">
        <v>0</v>
      </c>
      <c r="AD85" s="145">
        <v>471</v>
      </c>
      <c r="AE85" s="146">
        <v>711</v>
      </c>
      <c r="AF85" s="146">
        <v>0</v>
      </c>
      <c r="AG85" s="146">
        <v>5473</v>
      </c>
      <c r="AH85" s="147">
        <v>0</v>
      </c>
      <c r="AI85"/>
      <c r="AL85" s="158">
        <f t="shared" si="6"/>
        <v>6655</v>
      </c>
      <c r="AM85" s="158">
        <f t="shared" si="8"/>
        <v>6655</v>
      </c>
      <c r="AN85">
        <f t="shared" si="9"/>
        <v>0</v>
      </c>
      <c r="AO85">
        <f t="shared" si="7"/>
        <v>0</v>
      </c>
    </row>
    <row r="86" spans="1:41" ht="30" x14ac:dyDescent="0.25">
      <c r="A86" s="110" t="s">
        <v>753</v>
      </c>
      <c r="B86" s="111" t="s">
        <v>410</v>
      </c>
      <c r="C86" s="110">
        <v>7</v>
      </c>
      <c r="D86" s="110" t="s">
        <v>174</v>
      </c>
      <c r="E86" s="111" t="s">
        <v>531</v>
      </c>
      <c r="F86" s="111" t="s">
        <v>654</v>
      </c>
      <c r="G86" s="156"/>
      <c r="H86" s="115"/>
      <c r="I86" s="189"/>
      <c r="J86" s="141">
        <v>3375</v>
      </c>
      <c r="K86" s="142">
        <v>3375</v>
      </c>
      <c r="L86" s="143"/>
      <c r="M86" s="144"/>
      <c r="N86" s="172">
        <v>0</v>
      </c>
      <c r="O86" s="146">
        <v>0</v>
      </c>
      <c r="P86" s="146">
        <v>0</v>
      </c>
      <c r="Q86" s="147">
        <v>0</v>
      </c>
      <c r="R86" s="145">
        <v>0</v>
      </c>
      <c r="S86" s="146">
        <v>3375</v>
      </c>
      <c r="T86" s="146">
        <v>0</v>
      </c>
      <c r="U86" s="147">
        <v>0</v>
      </c>
      <c r="V86" s="145">
        <v>0</v>
      </c>
      <c r="W86" s="146">
        <v>0</v>
      </c>
      <c r="X86" s="146">
        <v>0</v>
      </c>
      <c r="Y86" s="147">
        <v>0</v>
      </c>
      <c r="Z86" s="145">
        <v>0</v>
      </c>
      <c r="AA86" s="146">
        <v>0</v>
      </c>
      <c r="AB86" s="146">
        <v>0</v>
      </c>
      <c r="AC86" s="147">
        <v>0</v>
      </c>
      <c r="AD86" s="145">
        <v>0</v>
      </c>
      <c r="AE86" s="146">
        <v>0</v>
      </c>
      <c r="AF86" s="146">
        <v>0</v>
      </c>
      <c r="AG86" s="146">
        <v>3375</v>
      </c>
      <c r="AH86" s="147">
        <v>0</v>
      </c>
      <c r="AI86"/>
      <c r="AL86" s="158">
        <f t="shared" si="6"/>
        <v>3375</v>
      </c>
      <c r="AM86" s="158">
        <f t="shared" si="8"/>
        <v>3375</v>
      </c>
      <c r="AN86">
        <f t="shared" si="9"/>
        <v>0</v>
      </c>
      <c r="AO86">
        <f t="shared" si="7"/>
        <v>0</v>
      </c>
    </row>
    <row r="87" spans="1:41" ht="30" x14ac:dyDescent="0.25">
      <c r="A87" s="110" t="s">
        <v>753</v>
      </c>
      <c r="B87" s="111" t="s">
        <v>411</v>
      </c>
      <c r="C87" s="110">
        <v>7</v>
      </c>
      <c r="D87" s="110" t="s">
        <v>174</v>
      </c>
      <c r="E87" s="111" t="s">
        <v>531</v>
      </c>
      <c r="F87" s="111" t="s">
        <v>655</v>
      </c>
      <c r="G87" s="156"/>
      <c r="H87" s="115"/>
      <c r="I87" s="189"/>
      <c r="J87" s="141">
        <v>6597</v>
      </c>
      <c r="K87" s="142">
        <v>5257</v>
      </c>
      <c r="L87" s="143"/>
      <c r="M87" s="144"/>
      <c r="N87" s="172">
        <v>0</v>
      </c>
      <c r="O87" s="146">
        <v>0</v>
      </c>
      <c r="P87" s="146">
        <v>0</v>
      </c>
      <c r="Q87" s="147">
        <v>0</v>
      </c>
      <c r="R87" s="145">
        <v>0</v>
      </c>
      <c r="S87" s="146">
        <v>5257</v>
      </c>
      <c r="T87" s="146">
        <v>0</v>
      </c>
      <c r="U87" s="147">
        <v>0</v>
      </c>
      <c r="V87" s="145">
        <v>0</v>
      </c>
      <c r="W87" s="146">
        <v>0</v>
      </c>
      <c r="X87" s="146">
        <v>0</v>
      </c>
      <c r="Y87" s="147">
        <v>0</v>
      </c>
      <c r="Z87" s="145">
        <v>0</v>
      </c>
      <c r="AA87" s="146">
        <v>0</v>
      </c>
      <c r="AB87" s="146">
        <v>0</v>
      </c>
      <c r="AC87" s="147">
        <v>0</v>
      </c>
      <c r="AD87" s="145">
        <v>0</v>
      </c>
      <c r="AE87" s="146">
        <v>0</v>
      </c>
      <c r="AF87" s="146">
        <v>0</v>
      </c>
      <c r="AG87" s="146">
        <v>5257</v>
      </c>
      <c r="AH87" s="147">
        <v>0</v>
      </c>
      <c r="AI87"/>
      <c r="AL87" s="158">
        <f t="shared" si="6"/>
        <v>5257</v>
      </c>
      <c r="AM87" s="158">
        <f t="shared" si="8"/>
        <v>5257</v>
      </c>
      <c r="AN87">
        <f t="shared" si="9"/>
        <v>0</v>
      </c>
      <c r="AO87">
        <f t="shared" si="7"/>
        <v>0</v>
      </c>
    </row>
    <row r="88" spans="1:41" ht="30" x14ac:dyDescent="0.25">
      <c r="A88" s="110" t="s">
        <v>753</v>
      </c>
      <c r="B88" s="111" t="s">
        <v>412</v>
      </c>
      <c r="C88" s="110">
        <v>7</v>
      </c>
      <c r="D88" s="110" t="s">
        <v>174</v>
      </c>
      <c r="E88" s="111" t="s">
        <v>532</v>
      </c>
      <c r="F88" s="111" t="s">
        <v>656</v>
      </c>
      <c r="G88" s="156"/>
      <c r="H88" s="115"/>
      <c r="I88" s="189"/>
      <c r="J88" s="141">
        <v>1145</v>
      </c>
      <c r="K88" s="142">
        <v>1145</v>
      </c>
      <c r="L88" s="143"/>
      <c r="M88" s="144"/>
      <c r="N88" s="172">
        <v>0</v>
      </c>
      <c r="O88" s="146">
        <v>0</v>
      </c>
      <c r="P88" s="146">
        <v>860</v>
      </c>
      <c r="Q88" s="147">
        <v>0</v>
      </c>
      <c r="R88" s="145">
        <v>0</v>
      </c>
      <c r="S88" s="146">
        <v>0</v>
      </c>
      <c r="T88" s="146">
        <v>0</v>
      </c>
      <c r="U88" s="147">
        <v>0</v>
      </c>
      <c r="V88" s="145">
        <v>165</v>
      </c>
      <c r="W88" s="146">
        <v>120</v>
      </c>
      <c r="X88" s="146">
        <v>0</v>
      </c>
      <c r="Y88" s="147">
        <v>0</v>
      </c>
      <c r="Z88" s="145">
        <v>0</v>
      </c>
      <c r="AA88" s="146">
        <v>0</v>
      </c>
      <c r="AB88" s="146">
        <v>0</v>
      </c>
      <c r="AC88" s="147">
        <v>0</v>
      </c>
      <c r="AD88" s="145">
        <v>65</v>
      </c>
      <c r="AE88" s="146">
        <v>120</v>
      </c>
      <c r="AF88" s="146">
        <v>0</v>
      </c>
      <c r="AG88" s="146">
        <v>860</v>
      </c>
      <c r="AH88" s="147">
        <v>100</v>
      </c>
      <c r="AI88"/>
      <c r="AL88" s="158">
        <f t="shared" si="6"/>
        <v>1145</v>
      </c>
      <c r="AM88" s="158">
        <f t="shared" si="8"/>
        <v>1145</v>
      </c>
      <c r="AN88">
        <f t="shared" si="9"/>
        <v>0</v>
      </c>
      <c r="AO88">
        <f t="shared" si="7"/>
        <v>0</v>
      </c>
    </row>
    <row r="89" spans="1:41" ht="30" x14ac:dyDescent="0.25">
      <c r="A89" s="110" t="s">
        <v>753</v>
      </c>
      <c r="B89" s="111" t="s">
        <v>413</v>
      </c>
      <c r="C89" s="110">
        <v>7</v>
      </c>
      <c r="D89" s="110" t="s">
        <v>194</v>
      </c>
      <c r="E89" s="111" t="s">
        <v>526</v>
      </c>
      <c r="F89" s="111" t="s">
        <v>719</v>
      </c>
      <c r="G89" s="156"/>
      <c r="H89" s="115"/>
      <c r="I89" s="189"/>
      <c r="J89" s="141">
        <v>6852</v>
      </c>
      <c r="K89" s="142">
        <v>2602</v>
      </c>
      <c r="L89" s="143"/>
      <c r="M89" s="144"/>
      <c r="N89" s="172">
        <v>0</v>
      </c>
      <c r="O89" s="146">
        <v>0</v>
      </c>
      <c r="P89" s="146">
        <v>0</v>
      </c>
      <c r="Q89" s="147">
        <v>0</v>
      </c>
      <c r="R89" s="145">
        <v>0</v>
      </c>
      <c r="S89" s="146">
        <v>0</v>
      </c>
      <c r="T89" s="146">
        <v>2602</v>
      </c>
      <c r="U89" s="147">
        <v>0</v>
      </c>
      <c r="V89" s="145">
        <v>0</v>
      </c>
      <c r="W89" s="146">
        <v>0</v>
      </c>
      <c r="X89" s="146">
        <v>0</v>
      </c>
      <c r="Y89" s="147">
        <v>0</v>
      </c>
      <c r="Z89" s="145">
        <v>0</v>
      </c>
      <c r="AA89" s="146">
        <v>0</v>
      </c>
      <c r="AB89" s="146">
        <v>0</v>
      </c>
      <c r="AC89" s="147">
        <v>0</v>
      </c>
      <c r="AD89" s="145">
        <v>0</v>
      </c>
      <c r="AE89" s="146">
        <v>0</v>
      </c>
      <c r="AF89" s="146">
        <v>0</v>
      </c>
      <c r="AG89" s="146">
        <v>2602</v>
      </c>
      <c r="AH89" s="147">
        <v>0</v>
      </c>
      <c r="AI89"/>
      <c r="AL89" s="158">
        <f t="shared" si="6"/>
        <v>2602</v>
      </c>
      <c r="AM89" s="158">
        <f t="shared" si="8"/>
        <v>2602</v>
      </c>
      <c r="AN89">
        <f t="shared" si="9"/>
        <v>0</v>
      </c>
      <c r="AO89">
        <f t="shared" si="7"/>
        <v>0</v>
      </c>
    </row>
    <row r="90" spans="1:41" ht="30" x14ac:dyDescent="0.25">
      <c r="A90" s="110" t="s">
        <v>753</v>
      </c>
      <c r="B90" s="111" t="s">
        <v>414</v>
      </c>
      <c r="C90" s="110">
        <v>7</v>
      </c>
      <c r="D90" s="110" t="s">
        <v>194</v>
      </c>
      <c r="E90" s="111" t="s">
        <v>533</v>
      </c>
      <c r="F90" s="111" t="s">
        <v>657</v>
      </c>
      <c r="G90" s="156"/>
      <c r="H90" s="115"/>
      <c r="I90" s="189"/>
      <c r="J90" s="153">
        <v>22713</v>
      </c>
      <c r="K90" s="154">
        <v>6716</v>
      </c>
      <c r="L90" s="143"/>
      <c r="M90" s="144"/>
      <c r="N90" s="172">
        <v>0</v>
      </c>
      <c r="O90" s="146">
        <v>0</v>
      </c>
      <c r="P90" s="146">
        <v>0</v>
      </c>
      <c r="Q90" s="147">
        <v>0</v>
      </c>
      <c r="R90" s="145">
        <v>0</v>
      </c>
      <c r="S90" s="146">
        <v>0</v>
      </c>
      <c r="T90" s="146">
        <v>0</v>
      </c>
      <c r="U90" s="147">
        <v>0</v>
      </c>
      <c r="V90" s="145">
        <f>4438+2278</f>
        <v>6716</v>
      </c>
      <c r="W90" s="146">
        <v>0</v>
      </c>
      <c r="X90" s="146">
        <v>0</v>
      </c>
      <c r="Y90" s="147">
        <v>0</v>
      </c>
      <c r="Z90" s="145">
        <v>0</v>
      </c>
      <c r="AA90" s="146">
        <v>0</v>
      </c>
      <c r="AB90" s="146">
        <v>0</v>
      </c>
      <c r="AC90" s="147">
        <v>0</v>
      </c>
      <c r="AD90" s="145">
        <v>0</v>
      </c>
      <c r="AE90" s="146">
        <v>4438</v>
      </c>
      <c r="AF90" s="146">
        <v>2278</v>
      </c>
      <c r="AG90" s="146">
        <v>0</v>
      </c>
      <c r="AH90" s="147">
        <v>0</v>
      </c>
      <c r="AI90"/>
      <c r="AL90" s="158">
        <f t="shared" si="6"/>
        <v>6716</v>
      </c>
      <c r="AM90" s="158">
        <f t="shared" si="8"/>
        <v>6716</v>
      </c>
      <c r="AN90">
        <f t="shared" si="9"/>
        <v>0</v>
      </c>
      <c r="AO90">
        <f t="shared" si="7"/>
        <v>0</v>
      </c>
    </row>
    <row r="91" spans="1:41" ht="47.25" x14ac:dyDescent="0.25">
      <c r="A91" s="110" t="s">
        <v>753</v>
      </c>
      <c r="B91" s="165" t="s">
        <v>741</v>
      </c>
      <c r="C91" s="110">
        <v>8</v>
      </c>
      <c r="D91" s="110" t="s">
        <v>197</v>
      </c>
      <c r="E91" s="111" t="s">
        <v>534</v>
      </c>
      <c r="F91" s="113" t="s">
        <v>658</v>
      </c>
      <c r="G91" s="156"/>
      <c r="H91" s="162" t="s">
        <v>310</v>
      </c>
      <c r="I91" s="188"/>
      <c r="J91" s="148">
        <v>9922</v>
      </c>
      <c r="K91" s="149">
        <v>8422</v>
      </c>
      <c r="L91" s="160">
        <v>1500</v>
      </c>
      <c r="M91" s="144"/>
      <c r="N91" s="172">
        <v>0</v>
      </c>
      <c r="O91" s="146">
        <v>0</v>
      </c>
      <c r="P91" s="146">
        <v>0</v>
      </c>
      <c r="Q91" s="147">
        <v>0</v>
      </c>
      <c r="R91" s="145">
        <v>0</v>
      </c>
      <c r="S91" s="146">
        <v>0</v>
      </c>
      <c r="T91" s="146">
        <v>0</v>
      </c>
      <c r="U91" s="147">
        <v>0</v>
      </c>
      <c r="V91" s="145">
        <v>0</v>
      </c>
      <c r="W91" s="146">
        <v>0</v>
      </c>
      <c r="X91" s="146">
        <v>0</v>
      </c>
      <c r="Y91" s="147">
        <v>0</v>
      </c>
      <c r="Z91" s="145">
        <v>0</v>
      </c>
      <c r="AA91" s="146">
        <v>0</v>
      </c>
      <c r="AB91" s="146">
        <v>8422</v>
      </c>
      <c r="AC91" s="147">
        <v>0</v>
      </c>
      <c r="AD91" s="145">
        <v>0</v>
      </c>
      <c r="AE91" s="146">
        <v>0</v>
      </c>
      <c r="AF91" s="146">
        <v>0</v>
      </c>
      <c r="AG91" s="146">
        <v>8422</v>
      </c>
      <c r="AH91" s="147">
        <v>0</v>
      </c>
      <c r="AI91" s="161" t="s">
        <v>740</v>
      </c>
      <c r="AL91" s="158">
        <f t="shared" si="6"/>
        <v>8422</v>
      </c>
      <c r="AM91" s="158">
        <f t="shared" si="8"/>
        <v>8422</v>
      </c>
      <c r="AN91">
        <f t="shared" si="9"/>
        <v>0</v>
      </c>
      <c r="AO91">
        <f t="shared" si="7"/>
        <v>0</v>
      </c>
    </row>
    <row r="92" spans="1:41" ht="31.5" x14ac:dyDescent="0.25">
      <c r="A92" s="110" t="s">
        <v>753</v>
      </c>
      <c r="B92" s="113" t="s">
        <v>415</v>
      </c>
      <c r="C92" s="110">
        <v>8</v>
      </c>
      <c r="D92" s="110" t="s">
        <v>197</v>
      </c>
      <c r="E92" s="111" t="s">
        <v>535</v>
      </c>
      <c r="F92" s="113" t="s">
        <v>659</v>
      </c>
      <c r="G92" s="156"/>
      <c r="H92" s="115"/>
      <c r="I92" s="189"/>
      <c r="J92" s="148">
        <v>5230</v>
      </c>
      <c r="K92" s="149">
        <v>4354</v>
      </c>
      <c r="L92" s="143"/>
      <c r="M92" s="144"/>
      <c r="N92" s="172">
        <v>0</v>
      </c>
      <c r="O92" s="146">
        <v>0</v>
      </c>
      <c r="P92" s="146">
        <v>0</v>
      </c>
      <c r="Q92" s="147">
        <v>0</v>
      </c>
      <c r="R92" s="145">
        <v>0</v>
      </c>
      <c r="S92" s="146">
        <v>0</v>
      </c>
      <c r="T92" s="146">
        <v>2747</v>
      </c>
      <c r="U92" s="147">
        <v>0</v>
      </c>
      <c r="V92" s="145">
        <v>124</v>
      </c>
      <c r="W92" s="146">
        <f>417+1066</f>
        <v>1483</v>
      </c>
      <c r="X92" s="146">
        <v>0</v>
      </c>
      <c r="Y92" s="147">
        <v>0</v>
      </c>
      <c r="Z92" s="145">
        <v>0</v>
      </c>
      <c r="AA92" s="146">
        <v>0</v>
      </c>
      <c r="AB92" s="146">
        <v>0</v>
      </c>
      <c r="AC92" s="147">
        <v>0</v>
      </c>
      <c r="AD92" s="145">
        <v>124</v>
      </c>
      <c r="AE92" s="146">
        <v>417</v>
      </c>
      <c r="AF92" s="146">
        <v>1066</v>
      </c>
      <c r="AG92" s="146">
        <v>2747</v>
      </c>
      <c r="AH92" s="147">
        <v>0</v>
      </c>
      <c r="AI92"/>
      <c r="AL92" s="158">
        <f t="shared" si="6"/>
        <v>4354</v>
      </c>
      <c r="AM92" s="158">
        <f t="shared" si="8"/>
        <v>4354</v>
      </c>
      <c r="AN92">
        <f t="shared" si="9"/>
        <v>0</v>
      </c>
      <c r="AO92">
        <f t="shared" si="7"/>
        <v>0</v>
      </c>
    </row>
    <row r="93" spans="1:41" ht="31.5" x14ac:dyDescent="0.25">
      <c r="A93" s="110" t="s">
        <v>753</v>
      </c>
      <c r="B93" s="113" t="s">
        <v>416</v>
      </c>
      <c r="C93" s="110">
        <v>8</v>
      </c>
      <c r="D93" s="110" t="s">
        <v>197</v>
      </c>
      <c r="E93" s="111" t="s">
        <v>536</v>
      </c>
      <c r="F93" s="114" t="s">
        <v>660</v>
      </c>
      <c r="G93" s="156"/>
      <c r="H93" s="115"/>
      <c r="I93" s="189"/>
      <c r="J93" s="148">
        <v>7416</v>
      </c>
      <c r="K93" s="149">
        <v>6525</v>
      </c>
      <c r="L93" s="143"/>
      <c r="M93" s="144"/>
      <c r="N93" s="172">
        <v>0</v>
      </c>
      <c r="O93" s="146">
        <v>0</v>
      </c>
      <c r="P93" s="146">
        <v>1134</v>
      </c>
      <c r="Q93" s="147">
        <v>5391</v>
      </c>
      <c r="R93" s="145">
        <v>0</v>
      </c>
      <c r="S93" s="146">
        <v>0</v>
      </c>
      <c r="T93" s="146">
        <v>0</v>
      </c>
      <c r="U93" s="147">
        <v>0</v>
      </c>
      <c r="V93" s="145">
        <v>0</v>
      </c>
      <c r="W93" s="146">
        <v>0</v>
      </c>
      <c r="X93" s="146">
        <v>0</v>
      </c>
      <c r="Y93" s="147">
        <v>0</v>
      </c>
      <c r="Z93" s="145">
        <v>0</v>
      </c>
      <c r="AA93" s="146">
        <v>0</v>
      </c>
      <c r="AB93" s="146">
        <v>0</v>
      </c>
      <c r="AC93" s="147">
        <v>0</v>
      </c>
      <c r="AD93" s="145">
        <v>0</v>
      </c>
      <c r="AE93" s="146">
        <v>0</v>
      </c>
      <c r="AF93" s="146">
        <v>1134</v>
      </c>
      <c r="AG93" s="146">
        <v>5391</v>
      </c>
      <c r="AH93" s="147">
        <v>0</v>
      </c>
      <c r="AI93"/>
      <c r="AL93" s="158">
        <f t="shared" si="6"/>
        <v>6525</v>
      </c>
      <c r="AM93" s="158">
        <f t="shared" si="8"/>
        <v>6525</v>
      </c>
      <c r="AN93">
        <f t="shared" si="9"/>
        <v>0</v>
      </c>
      <c r="AO93">
        <f t="shared" si="7"/>
        <v>0</v>
      </c>
    </row>
    <row r="94" spans="1:41" ht="47.25" x14ac:dyDescent="0.25">
      <c r="A94" s="110" t="s">
        <v>753</v>
      </c>
      <c r="B94" s="113" t="s">
        <v>417</v>
      </c>
      <c r="C94" s="110">
        <v>8</v>
      </c>
      <c r="D94" s="110" t="s">
        <v>197</v>
      </c>
      <c r="E94" s="111" t="s">
        <v>537</v>
      </c>
      <c r="F94" s="114" t="s">
        <v>661</v>
      </c>
      <c r="G94" s="156"/>
      <c r="H94" s="115"/>
      <c r="I94" s="189"/>
      <c r="J94" s="148">
        <v>1523</v>
      </c>
      <c r="K94" s="149">
        <v>1523</v>
      </c>
      <c r="L94" s="143"/>
      <c r="M94" s="144"/>
      <c r="N94" s="172">
        <v>0</v>
      </c>
      <c r="O94" s="146">
        <v>0</v>
      </c>
      <c r="P94" s="146">
        <v>0</v>
      </c>
      <c r="Q94" s="147">
        <v>0</v>
      </c>
      <c r="R94" s="145">
        <v>0</v>
      </c>
      <c r="S94" s="146">
        <v>0</v>
      </c>
      <c r="T94" s="146">
        <v>1253</v>
      </c>
      <c r="U94" s="147">
        <v>0</v>
      </c>
      <c r="V94" s="145">
        <v>100</v>
      </c>
      <c r="W94" s="146">
        <v>170</v>
      </c>
      <c r="X94" s="146">
        <v>0</v>
      </c>
      <c r="Y94" s="147">
        <v>0</v>
      </c>
      <c r="Z94" s="145">
        <v>0</v>
      </c>
      <c r="AA94" s="146">
        <v>0</v>
      </c>
      <c r="AB94" s="146">
        <v>0</v>
      </c>
      <c r="AC94" s="147">
        <v>0</v>
      </c>
      <c r="AD94" s="145">
        <v>100</v>
      </c>
      <c r="AE94" s="146">
        <v>170</v>
      </c>
      <c r="AF94" s="146">
        <v>0</v>
      </c>
      <c r="AG94" s="146">
        <v>1253</v>
      </c>
      <c r="AH94" s="147">
        <v>0</v>
      </c>
      <c r="AI94"/>
      <c r="AL94" s="158">
        <f t="shared" si="6"/>
        <v>1523</v>
      </c>
      <c r="AM94" s="158">
        <f t="shared" si="8"/>
        <v>1523</v>
      </c>
      <c r="AN94">
        <f t="shared" si="9"/>
        <v>0</v>
      </c>
      <c r="AO94">
        <f t="shared" si="7"/>
        <v>0</v>
      </c>
    </row>
    <row r="95" spans="1:41" ht="47.25" x14ac:dyDescent="0.25">
      <c r="A95" s="110" t="s">
        <v>753</v>
      </c>
      <c r="B95" s="113" t="s">
        <v>418</v>
      </c>
      <c r="C95" s="110">
        <v>8</v>
      </c>
      <c r="D95" s="110" t="s">
        <v>197</v>
      </c>
      <c r="E95" s="111" t="s">
        <v>534</v>
      </c>
      <c r="F95" s="113" t="s">
        <v>662</v>
      </c>
      <c r="G95" s="156"/>
      <c r="H95" s="115"/>
      <c r="I95" s="189"/>
      <c r="J95" s="148">
        <v>9973</v>
      </c>
      <c r="K95" s="149">
        <v>8975</v>
      </c>
      <c r="L95" s="143"/>
      <c r="M95" s="144"/>
      <c r="N95" s="172">
        <v>0</v>
      </c>
      <c r="O95" s="146">
        <v>0</v>
      </c>
      <c r="P95" s="146">
        <v>0</v>
      </c>
      <c r="Q95" s="147">
        <v>0</v>
      </c>
      <c r="R95" s="145">
        <v>0</v>
      </c>
      <c r="S95" s="146">
        <v>0</v>
      </c>
      <c r="T95" s="146">
        <v>0</v>
      </c>
      <c r="U95" s="147">
        <v>0</v>
      </c>
      <c r="V95" s="145">
        <v>8975</v>
      </c>
      <c r="W95" s="146">
        <v>0</v>
      </c>
      <c r="X95" s="146">
        <v>0</v>
      </c>
      <c r="Y95" s="147">
        <v>0</v>
      </c>
      <c r="Z95" s="145">
        <v>0</v>
      </c>
      <c r="AA95" s="146">
        <v>0</v>
      </c>
      <c r="AB95" s="146">
        <v>0</v>
      </c>
      <c r="AC95" s="147">
        <v>0</v>
      </c>
      <c r="AD95" s="145">
        <v>0</v>
      </c>
      <c r="AE95" s="146">
        <v>0</v>
      </c>
      <c r="AF95" s="146">
        <v>0</v>
      </c>
      <c r="AG95" s="146">
        <v>8975</v>
      </c>
      <c r="AH95" s="147">
        <v>0</v>
      </c>
      <c r="AI95"/>
      <c r="AL95" s="158">
        <f t="shared" si="6"/>
        <v>8975</v>
      </c>
      <c r="AM95" s="158">
        <f t="shared" si="8"/>
        <v>8975</v>
      </c>
      <c r="AN95">
        <f t="shared" si="9"/>
        <v>0</v>
      </c>
      <c r="AO95">
        <f t="shared" si="7"/>
        <v>0</v>
      </c>
    </row>
    <row r="96" spans="1:41" ht="31.5" x14ac:dyDescent="0.25">
      <c r="A96" s="110" t="s">
        <v>753</v>
      </c>
      <c r="B96" s="113" t="s">
        <v>419</v>
      </c>
      <c r="C96" s="110">
        <v>8</v>
      </c>
      <c r="D96" s="110" t="s">
        <v>197</v>
      </c>
      <c r="E96" s="111" t="s">
        <v>538</v>
      </c>
      <c r="F96" s="114" t="s">
        <v>663</v>
      </c>
      <c r="G96" s="156"/>
      <c r="H96" s="115"/>
      <c r="I96" s="189"/>
      <c r="J96" s="148">
        <v>3216</v>
      </c>
      <c r="K96" s="149">
        <v>3216</v>
      </c>
      <c r="L96" s="143"/>
      <c r="M96" s="144"/>
      <c r="N96" s="172">
        <v>0</v>
      </c>
      <c r="O96" s="146">
        <v>0</v>
      </c>
      <c r="P96" s="146">
        <v>0</v>
      </c>
      <c r="Q96" s="147">
        <v>0</v>
      </c>
      <c r="R96" s="145">
        <v>0</v>
      </c>
      <c r="S96" s="146">
        <v>0</v>
      </c>
      <c r="T96" s="146">
        <v>2941</v>
      </c>
      <c r="U96" s="147">
        <v>0</v>
      </c>
      <c r="V96" s="145">
        <v>200</v>
      </c>
      <c r="W96" s="146">
        <v>75</v>
      </c>
      <c r="X96" s="146">
        <v>0</v>
      </c>
      <c r="Y96" s="147">
        <v>0</v>
      </c>
      <c r="Z96" s="145">
        <v>0</v>
      </c>
      <c r="AA96" s="146">
        <v>0</v>
      </c>
      <c r="AB96" s="146">
        <v>0</v>
      </c>
      <c r="AC96" s="147">
        <v>0</v>
      </c>
      <c r="AD96" s="145">
        <v>200</v>
      </c>
      <c r="AE96" s="146">
        <v>75</v>
      </c>
      <c r="AF96" s="146">
        <v>0</v>
      </c>
      <c r="AG96" s="146">
        <v>2941</v>
      </c>
      <c r="AH96" s="147">
        <v>0</v>
      </c>
      <c r="AI96"/>
      <c r="AL96" s="158">
        <f t="shared" si="6"/>
        <v>3216</v>
      </c>
      <c r="AM96" s="158">
        <f t="shared" si="8"/>
        <v>3216</v>
      </c>
      <c r="AN96">
        <f t="shared" si="9"/>
        <v>0</v>
      </c>
      <c r="AO96">
        <f t="shared" si="7"/>
        <v>0</v>
      </c>
    </row>
    <row r="97" spans="1:41" ht="31.5" x14ac:dyDescent="0.25">
      <c r="A97" s="110" t="s">
        <v>753</v>
      </c>
      <c r="B97" s="113" t="s">
        <v>420</v>
      </c>
      <c r="C97" s="110">
        <v>8</v>
      </c>
      <c r="D97" s="110" t="s">
        <v>197</v>
      </c>
      <c r="E97" s="111" t="s">
        <v>536</v>
      </c>
      <c r="F97" s="114" t="s">
        <v>664</v>
      </c>
      <c r="G97" s="156"/>
      <c r="H97" s="115"/>
      <c r="I97" s="189"/>
      <c r="J97" s="148">
        <v>7465</v>
      </c>
      <c r="K97" s="149">
        <v>6756</v>
      </c>
      <c r="L97" s="143"/>
      <c r="M97" s="144"/>
      <c r="N97" s="172">
        <v>0</v>
      </c>
      <c r="O97" s="146">
        <v>0</v>
      </c>
      <c r="P97" s="146">
        <v>0</v>
      </c>
      <c r="Q97" s="147">
        <v>0</v>
      </c>
      <c r="R97" s="145">
        <v>0</v>
      </c>
      <c r="S97" s="146">
        <v>0</v>
      </c>
      <c r="T97" s="146">
        <v>2516</v>
      </c>
      <c r="U97" s="147">
        <v>3995</v>
      </c>
      <c r="V97" s="145">
        <v>0</v>
      </c>
      <c r="W97" s="146">
        <v>245</v>
      </c>
      <c r="X97" s="146">
        <v>0</v>
      </c>
      <c r="Y97" s="147">
        <v>0</v>
      </c>
      <c r="Z97" s="145">
        <v>0</v>
      </c>
      <c r="AA97" s="146">
        <v>0</v>
      </c>
      <c r="AB97" s="146">
        <v>0</v>
      </c>
      <c r="AC97" s="147">
        <v>0</v>
      </c>
      <c r="AD97" s="145">
        <v>0</v>
      </c>
      <c r="AE97" s="146">
        <v>245</v>
      </c>
      <c r="AF97" s="146">
        <v>2516</v>
      </c>
      <c r="AG97" s="146">
        <v>3995</v>
      </c>
      <c r="AH97" s="147">
        <v>0</v>
      </c>
      <c r="AI97"/>
      <c r="AL97" s="158">
        <f t="shared" si="6"/>
        <v>6756</v>
      </c>
      <c r="AM97" s="158">
        <f t="shared" si="8"/>
        <v>6756</v>
      </c>
      <c r="AN97">
        <f t="shared" si="9"/>
        <v>0</v>
      </c>
      <c r="AO97">
        <f t="shared" si="7"/>
        <v>0</v>
      </c>
    </row>
    <row r="98" spans="1:41" ht="31.5" x14ac:dyDescent="0.25">
      <c r="A98" s="110" t="s">
        <v>753</v>
      </c>
      <c r="B98" s="113" t="s">
        <v>421</v>
      </c>
      <c r="C98" s="110">
        <v>8</v>
      </c>
      <c r="D98" s="110" t="s">
        <v>197</v>
      </c>
      <c r="E98" s="111" t="s">
        <v>535</v>
      </c>
      <c r="F98" s="113" t="s">
        <v>665</v>
      </c>
      <c r="G98" s="156"/>
      <c r="H98" s="115"/>
      <c r="I98" s="189"/>
      <c r="J98" s="148">
        <v>5561</v>
      </c>
      <c r="K98" s="149">
        <v>4880</v>
      </c>
      <c r="L98" s="143"/>
      <c r="M98" s="144"/>
      <c r="N98" s="172">
        <v>0</v>
      </c>
      <c r="O98" s="146">
        <v>0</v>
      </c>
      <c r="P98" s="146">
        <v>0</v>
      </c>
      <c r="Q98" s="147">
        <v>0</v>
      </c>
      <c r="R98" s="145">
        <v>0</v>
      </c>
      <c r="S98" s="146">
        <v>0</v>
      </c>
      <c r="T98" s="146">
        <v>4222</v>
      </c>
      <c r="U98" s="147">
        <v>0</v>
      </c>
      <c r="V98" s="145">
        <v>131</v>
      </c>
      <c r="W98" s="146">
        <v>527</v>
      </c>
      <c r="X98" s="146">
        <v>0</v>
      </c>
      <c r="Y98" s="147">
        <v>0</v>
      </c>
      <c r="Z98" s="145">
        <v>0</v>
      </c>
      <c r="AA98" s="146">
        <v>0</v>
      </c>
      <c r="AB98" s="146">
        <v>0</v>
      </c>
      <c r="AC98" s="147">
        <v>0</v>
      </c>
      <c r="AD98" s="145">
        <v>131</v>
      </c>
      <c r="AE98" s="146">
        <v>527</v>
      </c>
      <c r="AF98" s="146">
        <v>0</v>
      </c>
      <c r="AG98" s="146">
        <v>4222</v>
      </c>
      <c r="AH98" s="147">
        <v>0</v>
      </c>
      <c r="AI98"/>
      <c r="AL98" s="158">
        <f t="shared" si="6"/>
        <v>4880</v>
      </c>
      <c r="AM98" s="158">
        <f t="shared" si="8"/>
        <v>4880</v>
      </c>
      <c r="AN98">
        <f t="shared" si="9"/>
        <v>0</v>
      </c>
      <c r="AO98">
        <f t="shared" si="7"/>
        <v>0</v>
      </c>
    </row>
    <row r="99" spans="1:41" ht="31.5" x14ac:dyDescent="0.25">
      <c r="A99" s="110" t="s">
        <v>753</v>
      </c>
      <c r="B99" s="113" t="s">
        <v>422</v>
      </c>
      <c r="C99" s="110">
        <v>8</v>
      </c>
      <c r="D99" s="110" t="s">
        <v>197</v>
      </c>
      <c r="E99" s="111" t="s">
        <v>539</v>
      </c>
      <c r="F99" s="113" t="s">
        <v>666</v>
      </c>
      <c r="G99" s="156"/>
      <c r="H99" s="115"/>
      <c r="I99" s="189"/>
      <c r="J99" s="148">
        <v>3488</v>
      </c>
      <c r="K99" s="149">
        <v>1301</v>
      </c>
      <c r="L99" s="143"/>
      <c r="M99" s="144"/>
      <c r="N99" s="172">
        <v>0</v>
      </c>
      <c r="O99" s="146">
        <v>0</v>
      </c>
      <c r="P99" s="146">
        <v>0</v>
      </c>
      <c r="Q99" s="147">
        <v>0</v>
      </c>
      <c r="R99" s="145">
        <v>0</v>
      </c>
      <c r="S99" s="146">
        <v>0</v>
      </c>
      <c r="T99" s="146">
        <v>0</v>
      </c>
      <c r="U99" s="147">
        <v>0</v>
      </c>
      <c r="V99" s="145">
        <v>1301</v>
      </c>
      <c r="W99" s="146">
        <v>0</v>
      </c>
      <c r="X99" s="146">
        <v>0</v>
      </c>
      <c r="Y99" s="147">
        <v>0</v>
      </c>
      <c r="Z99" s="145">
        <v>0</v>
      </c>
      <c r="AA99" s="146">
        <v>0</v>
      </c>
      <c r="AB99" s="146">
        <v>0</v>
      </c>
      <c r="AC99" s="147">
        <v>0</v>
      </c>
      <c r="AD99" s="145">
        <v>0</v>
      </c>
      <c r="AE99" s="146">
        <v>0</v>
      </c>
      <c r="AF99" s="146">
        <v>0</v>
      </c>
      <c r="AG99" s="146">
        <v>1301</v>
      </c>
      <c r="AH99" s="147">
        <v>0</v>
      </c>
      <c r="AI99"/>
      <c r="AL99" s="158">
        <f t="shared" ref="AL99:AL130" si="10">SUM(N99:AC99)</f>
        <v>1301</v>
      </c>
      <c r="AM99" s="158">
        <f t="shared" si="8"/>
        <v>1301</v>
      </c>
      <c r="AN99">
        <f t="shared" si="9"/>
        <v>0</v>
      </c>
      <c r="AO99">
        <f t="shared" ref="AO99:AO124" si="11">IF(AL99=K99,0,1)</f>
        <v>0</v>
      </c>
    </row>
    <row r="100" spans="1:41" ht="31.5" x14ac:dyDescent="0.25">
      <c r="A100" s="110" t="s">
        <v>753</v>
      </c>
      <c r="B100" s="113" t="s">
        <v>423</v>
      </c>
      <c r="C100" s="110">
        <v>8</v>
      </c>
      <c r="D100" s="110" t="s">
        <v>474</v>
      </c>
      <c r="E100" s="111" t="s">
        <v>540</v>
      </c>
      <c r="F100" s="113" t="s">
        <v>667</v>
      </c>
      <c r="G100" s="156"/>
      <c r="H100" s="115"/>
      <c r="I100" s="189"/>
      <c r="J100" s="148">
        <v>300</v>
      </c>
      <c r="K100" s="149">
        <v>300</v>
      </c>
      <c r="L100" s="143"/>
      <c r="M100" s="144"/>
      <c r="N100" s="172">
        <v>0</v>
      </c>
      <c r="O100" s="146">
        <v>0</v>
      </c>
      <c r="P100" s="146">
        <v>0</v>
      </c>
      <c r="Q100" s="147">
        <v>0</v>
      </c>
      <c r="R100" s="145">
        <v>0</v>
      </c>
      <c r="S100" s="146">
        <v>0</v>
      </c>
      <c r="T100" s="146">
        <v>0</v>
      </c>
      <c r="U100" s="147">
        <v>0</v>
      </c>
      <c r="V100" s="145">
        <v>300</v>
      </c>
      <c r="W100" s="146">
        <v>0</v>
      </c>
      <c r="X100" s="146">
        <v>0</v>
      </c>
      <c r="Y100" s="147">
        <v>0</v>
      </c>
      <c r="Z100" s="145">
        <v>0</v>
      </c>
      <c r="AA100" s="146">
        <v>0</v>
      </c>
      <c r="AB100" s="146">
        <v>0</v>
      </c>
      <c r="AC100" s="147">
        <v>0</v>
      </c>
      <c r="AD100" s="145">
        <v>0</v>
      </c>
      <c r="AE100" s="146">
        <v>0</v>
      </c>
      <c r="AF100" s="146">
        <v>0</v>
      </c>
      <c r="AG100" s="146">
        <v>0</v>
      </c>
      <c r="AH100" s="147">
        <v>300</v>
      </c>
      <c r="AI100"/>
      <c r="AL100" s="158">
        <f t="shared" si="10"/>
        <v>300</v>
      </c>
      <c r="AM100" s="158">
        <f t="shared" si="8"/>
        <v>300</v>
      </c>
      <c r="AN100">
        <f t="shared" si="9"/>
        <v>0</v>
      </c>
      <c r="AO100">
        <f t="shared" si="11"/>
        <v>0</v>
      </c>
    </row>
    <row r="101" spans="1:41" ht="47.25" x14ac:dyDescent="0.25">
      <c r="A101" s="110" t="s">
        <v>753</v>
      </c>
      <c r="B101" s="113" t="s">
        <v>424</v>
      </c>
      <c r="C101" s="110">
        <v>8</v>
      </c>
      <c r="D101" s="110" t="s">
        <v>474</v>
      </c>
      <c r="E101" s="111" t="s">
        <v>541</v>
      </c>
      <c r="F101" s="113" t="s">
        <v>668</v>
      </c>
      <c r="G101" s="156"/>
      <c r="H101" s="115"/>
      <c r="I101" s="189"/>
      <c r="J101" s="148">
        <v>500</v>
      </c>
      <c r="K101" s="149">
        <v>500</v>
      </c>
      <c r="L101" s="143"/>
      <c r="M101" s="144"/>
      <c r="N101" s="172">
        <v>0</v>
      </c>
      <c r="O101" s="146">
        <v>0</v>
      </c>
      <c r="P101" s="146">
        <v>0</v>
      </c>
      <c r="Q101" s="147">
        <v>0</v>
      </c>
      <c r="R101" s="145">
        <v>0</v>
      </c>
      <c r="S101" s="146">
        <v>0</v>
      </c>
      <c r="T101" s="146">
        <v>0</v>
      </c>
      <c r="U101" s="147">
        <v>0</v>
      </c>
      <c r="V101" s="145">
        <v>500</v>
      </c>
      <c r="W101" s="146">
        <v>0</v>
      </c>
      <c r="X101" s="146">
        <v>0</v>
      </c>
      <c r="Y101" s="147">
        <v>0</v>
      </c>
      <c r="Z101" s="145">
        <v>0</v>
      </c>
      <c r="AA101" s="146">
        <v>0</v>
      </c>
      <c r="AB101" s="146">
        <v>0</v>
      </c>
      <c r="AC101" s="147">
        <v>0</v>
      </c>
      <c r="AD101" s="145">
        <v>0</v>
      </c>
      <c r="AE101" s="146">
        <v>0</v>
      </c>
      <c r="AF101" s="146">
        <v>0</v>
      </c>
      <c r="AG101" s="146">
        <v>0</v>
      </c>
      <c r="AH101" s="147">
        <v>500</v>
      </c>
      <c r="AI101"/>
      <c r="AL101" s="158">
        <f t="shared" si="10"/>
        <v>500</v>
      </c>
      <c r="AM101" s="158">
        <f t="shared" si="8"/>
        <v>500</v>
      </c>
      <c r="AN101">
        <f t="shared" si="9"/>
        <v>0</v>
      </c>
      <c r="AO101">
        <f t="shared" si="11"/>
        <v>0</v>
      </c>
    </row>
    <row r="102" spans="1:41" ht="31.5" x14ac:dyDescent="0.25">
      <c r="A102" s="110" t="s">
        <v>753</v>
      </c>
      <c r="B102" s="113" t="s">
        <v>425</v>
      </c>
      <c r="C102" s="110">
        <v>8</v>
      </c>
      <c r="D102" s="110" t="s">
        <v>474</v>
      </c>
      <c r="E102" s="111" t="s">
        <v>542</v>
      </c>
      <c r="F102" s="113" t="s">
        <v>669</v>
      </c>
      <c r="G102" s="156"/>
      <c r="H102" s="115"/>
      <c r="I102" s="189"/>
      <c r="J102" s="148">
        <v>6335</v>
      </c>
      <c r="K102" s="149">
        <v>5701</v>
      </c>
      <c r="L102" s="143"/>
      <c r="M102" s="144"/>
      <c r="N102" s="172">
        <v>0</v>
      </c>
      <c r="O102" s="146">
        <f>5104+76</f>
        <v>5180</v>
      </c>
      <c r="P102" s="146">
        <v>0</v>
      </c>
      <c r="Q102" s="147">
        <v>0</v>
      </c>
      <c r="R102" s="145">
        <v>0</v>
      </c>
      <c r="S102" s="146">
        <v>0</v>
      </c>
      <c r="T102" s="146">
        <v>0</v>
      </c>
      <c r="U102" s="147">
        <v>0</v>
      </c>
      <c r="V102" s="145">
        <f>130+391</f>
        <v>521</v>
      </c>
      <c r="W102" s="146">
        <v>0</v>
      </c>
      <c r="X102" s="146">
        <v>0</v>
      </c>
      <c r="Y102" s="147">
        <v>0</v>
      </c>
      <c r="Z102" s="145">
        <v>0</v>
      </c>
      <c r="AA102" s="146">
        <v>0</v>
      </c>
      <c r="AB102" s="146">
        <v>0</v>
      </c>
      <c r="AC102" s="147">
        <v>0</v>
      </c>
      <c r="AD102" s="145">
        <v>130</v>
      </c>
      <c r="AE102" s="146">
        <v>391</v>
      </c>
      <c r="AF102" s="146">
        <v>0</v>
      </c>
      <c r="AG102" s="146">
        <v>5104</v>
      </c>
      <c r="AH102" s="147">
        <v>76</v>
      </c>
      <c r="AI102"/>
      <c r="AL102" s="158">
        <f t="shared" si="10"/>
        <v>5701</v>
      </c>
      <c r="AM102" s="158">
        <f t="shared" si="8"/>
        <v>5701</v>
      </c>
      <c r="AN102">
        <f t="shared" si="9"/>
        <v>0</v>
      </c>
      <c r="AO102">
        <f t="shared" si="11"/>
        <v>0</v>
      </c>
    </row>
    <row r="103" spans="1:41" ht="47.25" x14ac:dyDescent="0.25">
      <c r="A103" s="110" t="s">
        <v>753</v>
      </c>
      <c r="B103" s="113" t="s">
        <v>426</v>
      </c>
      <c r="C103" s="110">
        <v>8</v>
      </c>
      <c r="D103" s="110" t="s">
        <v>474</v>
      </c>
      <c r="E103" s="111" t="s">
        <v>541</v>
      </c>
      <c r="F103" s="113" t="s">
        <v>670</v>
      </c>
      <c r="G103" s="156"/>
      <c r="H103" s="115"/>
      <c r="I103" s="189"/>
      <c r="J103" s="148">
        <v>3383</v>
      </c>
      <c r="K103" s="149">
        <v>3383</v>
      </c>
      <c r="L103" s="143"/>
      <c r="M103" s="144"/>
      <c r="N103" s="172">
        <v>0</v>
      </c>
      <c r="O103" s="146">
        <v>0</v>
      </c>
      <c r="P103" s="146">
        <v>0</v>
      </c>
      <c r="Q103" s="147">
        <v>0</v>
      </c>
      <c r="R103" s="145">
        <v>0</v>
      </c>
      <c r="S103" s="146">
        <v>0</v>
      </c>
      <c r="T103" s="146">
        <v>0</v>
      </c>
      <c r="U103" s="147">
        <v>2500</v>
      </c>
      <c r="V103" s="145">
        <v>302</v>
      </c>
      <c r="W103" s="146">
        <f>201+380</f>
        <v>581</v>
      </c>
      <c r="X103" s="146">
        <v>0</v>
      </c>
      <c r="Y103" s="147">
        <v>0</v>
      </c>
      <c r="Z103" s="145">
        <v>0</v>
      </c>
      <c r="AA103" s="146">
        <v>0</v>
      </c>
      <c r="AB103" s="146">
        <v>0</v>
      </c>
      <c r="AC103" s="147">
        <v>0</v>
      </c>
      <c r="AD103" s="145">
        <v>302</v>
      </c>
      <c r="AE103" s="146">
        <v>201</v>
      </c>
      <c r="AF103" s="146">
        <v>380</v>
      </c>
      <c r="AG103" s="146">
        <v>2500</v>
      </c>
      <c r="AH103" s="147">
        <v>0</v>
      </c>
      <c r="AI103"/>
      <c r="AL103" s="158">
        <f t="shared" si="10"/>
        <v>3383</v>
      </c>
      <c r="AM103" s="158">
        <f t="shared" si="8"/>
        <v>3383</v>
      </c>
      <c r="AN103">
        <f t="shared" si="9"/>
        <v>0</v>
      </c>
      <c r="AO103">
        <f t="shared" si="11"/>
        <v>0</v>
      </c>
    </row>
    <row r="104" spans="1:41" ht="31.5" x14ac:dyDescent="0.25">
      <c r="A104" s="110" t="s">
        <v>753</v>
      </c>
      <c r="B104" s="113" t="s">
        <v>427</v>
      </c>
      <c r="C104" s="110">
        <v>8</v>
      </c>
      <c r="D104" s="110" t="s">
        <v>474</v>
      </c>
      <c r="E104" s="111" t="s">
        <v>543</v>
      </c>
      <c r="F104" s="113" t="s">
        <v>671</v>
      </c>
      <c r="G104" s="156"/>
      <c r="H104" s="115"/>
      <c r="I104" s="189"/>
      <c r="J104" s="148">
        <v>1735</v>
      </c>
      <c r="K104" s="149">
        <v>1562</v>
      </c>
      <c r="L104" s="143"/>
      <c r="M104" s="144"/>
      <c r="N104" s="172">
        <v>0</v>
      </c>
      <c r="O104" s="146">
        <v>0</v>
      </c>
      <c r="P104" s="146">
        <v>0</v>
      </c>
      <c r="Q104" s="147">
        <v>0</v>
      </c>
      <c r="R104" s="145">
        <v>0</v>
      </c>
      <c r="S104" s="146">
        <v>1360</v>
      </c>
      <c r="T104" s="146">
        <v>0</v>
      </c>
      <c r="U104" s="147">
        <v>0</v>
      </c>
      <c r="V104" s="145">
        <v>202</v>
      </c>
      <c r="W104" s="146">
        <v>0</v>
      </c>
      <c r="X104" s="146">
        <v>0</v>
      </c>
      <c r="Y104" s="147">
        <v>0</v>
      </c>
      <c r="Z104" s="145">
        <v>0</v>
      </c>
      <c r="AA104" s="146">
        <v>0</v>
      </c>
      <c r="AB104" s="146">
        <v>0</v>
      </c>
      <c r="AC104" s="147">
        <v>0</v>
      </c>
      <c r="AD104" s="145">
        <v>0</v>
      </c>
      <c r="AE104" s="146">
        <v>202</v>
      </c>
      <c r="AF104" s="146">
        <v>0</v>
      </c>
      <c r="AG104" s="146">
        <v>1360</v>
      </c>
      <c r="AH104" s="147">
        <v>0</v>
      </c>
      <c r="AI104"/>
      <c r="AL104" s="158">
        <f t="shared" si="10"/>
        <v>1562</v>
      </c>
      <c r="AM104" s="158">
        <f t="shared" si="8"/>
        <v>1562</v>
      </c>
      <c r="AN104">
        <f t="shared" si="9"/>
        <v>0</v>
      </c>
      <c r="AO104">
        <f t="shared" si="11"/>
        <v>0</v>
      </c>
    </row>
    <row r="105" spans="1:41" ht="47.25" x14ac:dyDescent="0.25">
      <c r="A105" s="110" t="s">
        <v>753</v>
      </c>
      <c r="B105" s="113" t="s">
        <v>428</v>
      </c>
      <c r="C105" s="110">
        <v>8</v>
      </c>
      <c r="D105" s="110" t="s">
        <v>474</v>
      </c>
      <c r="E105" s="111" t="s">
        <v>544</v>
      </c>
      <c r="F105" s="113" t="s">
        <v>672</v>
      </c>
      <c r="G105" s="156"/>
      <c r="H105" s="115"/>
      <c r="I105" s="189"/>
      <c r="J105" s="148">
        <v>3480</v>
      </c>
      <c r="K105" s="149">
        <v>3480</v>
      </c>
      <c r="L105" s="143"/>
      <c r="M105" s="144"/>
      <c r="N105" s="172">
        <v>0</v>
      </c>
      <c r="O105" s="146">
        <v>0</v>
      </c>
      <c r="P105" s="146">
        <v>0</v>
      </c>
      <c r="Q105" s="147">
        <v>0</v>
      </c>
      <c r="R105" s="145">
        <v>0</v>
      </c>
      <c r="S105" s="146">
        <v>0</v>
      </c>
      <c r="T105" s="146">
        <v>3000</v>
      </c>
      <c r="U105" s="147">
        <v>0</v>
      </c>
      <c r="V105" s="145">
        <v>60</v>
      </c>
      <c r="W105" s="146">
        <v>420</v>
      </c>
      <c r="X105" s="146">
        <v>0</v>
      </c>
      <c r="Y105" s="147">
        <v>0</v>
      </c>
      <c r="Z105" s="145">
        <v>0</v>
      </c>
      <c r="AA105" s="146">
        <v>0</v>
      </c>
      <c r="AB105" s="146">
        <v>0</v>
      </c>
      <c r="AC105" s="147">
        <v>0</v>
      </c>
      <c r="AD105" s="145">
        <v>60</v>
      </c>
      <c r="AE105" s="146">
        <v>220</v>
      </c>
      <c r="AF105" s="146">
        <v>200</v>
      </c>
      <c r="AG105" s="146">
        <v>3000</v>
      </c>
      <c r="AH105" s="147">
        <v>0</v>
      </c>
      <c r="AI105"/>
      <c r="AL105" s="158">
        <f t="shared" si="10"/>
        <v>3480</v>
      </c>
      <c r="AM105" s="158">
        <f t="shared" si="8"/>
        <v>3480</v>
      </c>
      <c r="AN105">
        <f t="shared" si="9"/>
        <v>0</v>
      </c>
      <c r="AO105">
        <f t="shared" si="11"/>
        <v>0</v>
      </c>
    </row>
    <row r="106" spans="1:41" ht="31.5" x14ac:dyDescent="0.25">
      <c r="A106" s="110" t="s">
        <v>753</v>
      </c>
      <c r="B106" s="113" t="s">
        <v>429</v>
      </c>
      <c r="C106" s="110">
        <v>8</v>
      </c>
      <c r="D106" s="110" t="s">
        <v>474</v>
      </c>
      <c r="E106" s="111" t="s">
        <v>545</v>
      </c>
      <c r="F106" s="113" t="s">
        <v>673</v>
      </c>
      <c r="G106" s="156"/>
      <c r="H106" s="115"/>
      <c r="I106" s="189"/>
      <c r="J106" s="148">
        <v>320</v>
      </c>
      <c r="K106" s="149">
        <v>320</v>
      </c>
      <c r="L106" s="143"/>
      <c r="M106" s="144"/>
      <c r="N106" s="172">
        <v>0</v>
      </c>
      <c r="O106" s="146">
        <v>0</v>
      </c>
      <c r="P106" s="146">
        <v>0</v>
      </c>
      <c r="Q106" s="147">
        <v>0</v>
      </c>
      <c r="R106" s="145">
        <v>0</v>
      </c>
      <c r="S106" s="146">
        <v>0</v>
      </c>
      <c r="T106" s="146">
        <v>0</v>
      </c>
      <c r="U106" s="147">
        <v>0</v>
      </c>
      <c r="V106" s="145">
        <v>320</v>
      </c>
      <c r="W106" s="146">
        <v>0</v>
      </c>
      <c r="X106" s="146">
        <v>0</v>
      </c>
      <c r="Y106" s="147">
        <v>0</v>
      </c>
      <c r="Z106" s="145">
        <v>0</v>
      </c>
      <c r="AA106" s="146">
        <v>0</v>
      </c>
      <c r="AB106" s="146">
        <v>0</v>
      </c>
      <c r="AC106" s="147">
        <v>0</v>
      </c>
      <c r="AD106" s="145">
        <v>0</v>
      </c>
      <c r="AE106" s="146">
        <v>0</v>
      </c>
      <c r="AF106" s="146">
        <v>0</v>
      </c>
      <c r="AG106" s="146">
        <v>320</v>
      </c>
      <c r="AH106" s="147">
        <v>0</v>
      </c>
      <c r="AI106"/>
      <c r="AL106" s="158">
        <f t="shared" si="10"/>
        <v>320</v>
      </c>
      <c r="AM106" s="158">
        <f t="shared" si="8"/>
        <v>320</v>
      </c>
      <c r="AN106">
        <f t="shared" si="9"/>
        <v>0</v>
      </c>
      <c r="AO106">
        <f t="shared" si="11"/>
        <v>0</v>
      </c>
    </row>
    <row r="107" spans="1:41" ht="31.5" x14ac:dyDescent="0.25">
      <c r="A107" s="110" t="s">
        <v>753</v>
      </c>
      <c r="B107" s="113" t="s">
        <v>430</v>
      </c>
      <c r="C107" s="110">
        <v>8</v>
      </c>
      <c r="D107" s="110" t="s">
        <v>474</v>
      </c>
      <c r="E107" s="111" t="s">
        <v>546</v>
      </c>
      <c r="F107" s="113" t="s">
        <v>674</v>
      </c>
      <c r="G107" s="156"/>
      <c r="H107" s="115"/>
      <c r="I107" s="189"/>
      <c r="J107" s="148">
        <v>9121</v>
      </c>
      <c r="K107" s="149">
        <v>9121</v>
      </c>
      <c r="L107" s="143"/>
      <c r="M107" s="144"/>
      <c r="N107" s="172">
        <v>0</v>
      </c>
      <c r="O107" s="146">
        <v>0</v>
      </c>
      <c r="P107" s="146">
        <v>7871</v>
      </c>
      <c r="Q107" s="147">
        <v>0</v>
      </c>
      <c r="R107" s="145">
        <v>0</v>
      </c>
      <c r="S107" s="146">
        <v>0</v>
      </c>
      <c r="T107" s="146">
        <v>0</v>
      </c>
      <c r="U107" s="147">
        <v>0</v>
      </c>
      <c r="V107" s="145">
        <v>375</v>
      </c>
      <c r="W107" s="146">
        <v>875</v>
      </c>
      <c r="X107" s="146">
        <v>0</v>
      </c>
      <c r="Y107" s="147">
        <v>0</v>
      </c>
      <c r="Z107" s="145">
        <v>0</v>
      </c>
      <c r="AA107" s="146">
        <v>0</v>
      </c>
      <c r="AB107" s="146">
        <v>0</v>
      </c>
      <c r="AC107" s="147">
        <v>0</v>
      </c>
      <c r="AD107" s="145">
        <v>375</v>
      </c>
      <c r="AE107" s="146">
        <v>875</v>
      </c>
      <c r="AF107" s="146">
        <v>0</v>
      </c>
      <c r="AG107" s="146">
        <v>7871</v>
      </c>
      <c r="AH107" s="147">
        <v>0</v>
      </c>
      <c r="AI107"/>
      <c r="AL107" s="158">
        <f t="shared" si="10"/>
        <v>9121</v>
      </c>
      <c r="AM107" s="158">
        <f t="shared" si="8"/>
        <v>9121</v>
      </c>
      <c r="AN107">
        <f t="shared" si="9"/>
        <v>0</v>
      </c>
      <c r="AO107">
        <f t="shared" si="11"/>
        <v>0</v>
      </c>
    </row>
    <row r="108" spans="1:41" ht="31.5" x14ac:dyDescent="0.25">
      <c r="A108" s="110" t="s">
        <v>753</v>
      </c>
      <c r="B108" s="113" t="s">
        <v>431</v>
      </c>
      <c r="C108" s="110">
        <v>8</v>
      </c>
      <c r="D108" s="110" t="s">
        <v>474</v>
      </c>
      <c r="E108" s="111" t="s">
        <v>547</v>
      </c>
      <c r="F108" s="113" t="s">
        <v>675</v>
      </c>
      <c r="G108" s="156"/>
      <c r="H108" s="115"/>
      <c r="I108" s="189"/>
      <c r="J108" s="148">
        <v>1658</v>
      </c>
      <c r="K108" s="149">
        <v>1565</v>
      </c>
      <c r="L108" s="143"/>
      <c r="M108" s="144"/>
      <c r="N108" s="172">
        <v>0</v>
      </c>
      <c r="O108" s="146">
        <v>0</v>
      </c>
      <c r="P108" s="146">
        <v>0</v>
      </c>
      <c r="Q108" s="147">
        <v>0</v>
      </c>
      <c r="R108" s="145">
        <v>0</v>
      </c>
      <c r="S108" s="146">
        <v>0</v>
      </c>
      <c r="T108" s="146">
        <v>0</v>
      </c>
      <c r="U108" s="147">
        <v>1236</v>
      </c>
      <c r="V108" s="145">
        <v>54</v>
      </c>
      <c r="W108" s="146">
        <v>275</v>
      </c>
      <c r="X108" s="146">
        <v>0</v>
      </c>
      <c r="Y108" s="147">
        <v>0</v>
      </c>
      <c r="Z108" s="145">
        <v>0</v>
      </c>
      <c r="AA108" s="146">
        <v>0</v>
      </c>
      <c r="AB108" s="146">
        <v>0</v>
      </c>
      <c r="AC108" s="147">
        <v>0</v>
      </c>
      <c r="AD108" s="145">
        <v>54</v>
      </c>
      <c r="AE108" s="146">
        <v>162</v>
      </c>
      <c r="AF108" s="146">
        <v>113</v>
      </c>
      <c r="AG108" s="146">
        <v>1236</v>
      </c>
      <c r="AH108" s="147">
        <v>0</v>
      </c>
      <c r="AI108"/>
      <c r="AL108" s="158">
        <f t="shared" si="10"/>
        <v>1565</v>
      </c>
      <c r="AM108" s="158">
        <f t="shared" si="8"/>
        <v>1565</v>
      </c>
      <c r="AN108">
        <f t="shared" si="9"/>
        <v>0</v>
      </c>
      <c r="AO108">
        <f t="shared" si="11"/>
        <v>0</v>
      </c>
    </row>
    <row r="109" spans="1:41" ht="30" x14ac:dyDescent="0.25">
      <c r="A109" s="110" t="s">
        <v>753</v>
      </c>
      <c r="B109" s="111" t="s">
        <v>432</v>
      </c>
      <c r="C109" s="110">
        <v>8</v>
      </c>
      <c r="D109" s="110" t="s">
        <v>197</v>
      </c>
      <c r="E109" s="111" t="s">
        <v>202</v>
      </c>
      <c r="F109" s="111" t="s">
        <v>676</v>
      </c>
      <c r="G109" s="156"/>
      <c r="H109" s="115"/>
      <c r="I109" s="189"/>
      <c r="J109" s="141">
        <v>442</v>
      </c>
      <c r="K109" s="142">
        <v>442</v>
      </c>
      <c r="L109" s="143"/>
      <c r="M109" s="144"/>
      <c r="N109" s="172">
        <v>0</v>
      </c>
      <c r="O109" s="146">
        <v>442</v>
      </c>
      <c r="P109" s="146">
        <v>0</v>
      </c>
      <c r="Q109" s="147">
        <v>0</v>
      </c>
      <c r="R109" s="145">
        <v>0</v>
      </c>
      <c r="S109" s="146">
        <v>0</v>
      </c>
      <c r="T109" s="146">
        <v>0</v>
      </c>
      <c r="U109" s="147">
        <v>0</v>
      </c>
      <c r="V109" s="145">
        <v>0</v>
      </c>
      <c r="W109" s="146">
        <v>0</v>
      </c>
      <c r="X109" s="146">
        <v>0</v>
      </c>
      <c r="Y109" s="147">
        <v>0</v>
      </c>
      <c r="Z109" s="145">
        <v>0</v>
      </c>
      <c r="AA109" s="146">
        <v>0</v>
      </c>
      <c r="AB109" s="146">
        <v>0</v>
      </c>
      <c r="AC109" s="147">
        <v>0</v>
      </c>
      <c r="AD109" s="145">
        <v>0</v>
      </c>
      <c r="AE109" s="146">
        <v>0</v>
      </c>
      <c r="AF109" s="146">
        <v>0</v>
      </c>
      <c r="AG109" s="146">
        <v>0</v>
      </c>
      <c r="AH109" s="147">
        <v>442</v>
      </c>
      <c r="AI109"/>
      <c r="AL109" s="158">
        <f t="shared" si="10"/>
        <v>442</v>
      </c>
      <c r="AM109" s="158">
        <f t="shared" si="8"/>
        <v>442</v>
      </c>
      <c r="AN109">
        <f t="shared" si="9"/>
        <v>0</v>
      </c>
      <c r="AO109">
        <f t="shared" si="11"/>
        <v>0</v>
      </c>
    </row>
    <row r="110" spans="1:41" ht="45" x14ac:dyDescent="0.25">
      <c r="A110" s="110" t="s">
        <v>753</v>
      </c>
      <c r="B110" s="164" t="s">
        <v>727</v>
      </c>
      <c r="C110" s="110">
        <v>8</v>
      </c>
      <c r="D110" s="110" t="s">
        <v>474</v>
      </c>
      <c r="E110" s="111" t="s">
        <v>548</v>
      </c>
      <c r="F110" s="111" t="s">
        <v>677</v>
      </c>
      <c r="G110" s="156"/>
      <c r="H110" s="162" t="s">
        <v>310</v>
      </c>
      <c r="I110" s="188"/>
      <c r="J110" s="141">
        <v>7882</v>
      </c>
      <c r="K110" s="142">
        <v>7037</v>
      </c>
      <c r="L110" s="160">
        <v>785</v>
      </c>
      <c r="M110" s="144"/>
      <c r="N110" s="172">
        <v>0</v>
      </c>
      <c r="O110" s="146">
        <v>0</v>
      </c>
      <c r="P110" s="146">
        <v>0</v>
      </c>
      <c r="Q110" s="147">
        <v>0</v>
      </c>
      <c r="R110" s="145">
        <v>0</v>
      </c>
      <c r="S110" s="146">
        <v>0</v>
      </c>
      <c r="T110" s="146">
        <v>0</v>
      </c>
      <c r="U110" s="147">
        <v>0</v>
      </c>
      <c r="V110" s="145">
        <v>0</v>
      </c>
      <c r="W110" s="146">
        <v>0</v>
      </c>
      <c r="X110" s="146">
        <v>0</v>
      </c>
      <c r="Y110" s="147">
        <v>0</v>
      </c>
      <c r="Z110" s="145">
        <v>185</v>
      </c>
      <c r="AA110" s="146">
        <v>725</v>
      </c>
      <c r="AB110" s="146">
        <f>5922+205</f>
        <v>6127</v>
      </c>
      <c r="AC110" s="147">
        <v>0</v>
      </c>
      <c r="AD110" s="145">
        <v>185</v>
      </c>
      <c r="AE110" s="146">
        <v>725</v>
      </c>
      <c r="AF110" s="146">
        <v>0</v>
      </c>
      <c r="AG110" s="146">
        <v>5922</v>
      </c>
      <c r="AH110" s="147">
        <v>205</v>
      </c>
      <c r="AI110" s="161" t="s">
        <v>758</v>
      </c>
      <c r="AL110" s="158">
        <f t="shared" si="10"/>
        <v>7037</v>
      </c>
      <c r="AM110" s="158">
        <f t="shared" si="8"/>
        <v>7037</v>
      </c>
      <c r="AN110">
        <f t="shared" si="9"/>
        <v>0</v>
      </c>
      <c r="AO110">
        <f t="shared" si="11"/>
        <v>0</v>
      </c>
    </row>
    <row r="111" spans="1:41" ht="30" x14ac:dyDescent="0.25">
      <c r="A111" s="110" t="s">
        <v>753</v>
      </c>
      <c r="B111" s="111" t="s">
        <v>433</v>
      </c>
      <c r="C111" s="110">
        <v>8</v>
      </c>
      <c r="D111" s="110" t="s">
        <v>474</v>
      </c>
      <c r="E111" s="111" t="s">
        <v>549</v>
      </c>
      <c r="F111" s="111" t="s">
        <v>678</v>
      </c>
      <c r="G111" s="156"/>
      <c r="H111" s="115"/>
      <c r="I111" s="189"/>
      <c r="J111" s="141">
        <v>9939</v>
      </c>
      <c r="K111" s="142">
        <v>4140</v>
      </c>
      <c r="L111" s="143"/>
      <c r="M111" s="144"/>
      <c r="N111" s="172">
        <v>0</v>
      </c>
      <c r="O111" s="146">
        <v>0</v>
      </c>
      <c r="P111" s="146">
        <v>622</v>
      </c>
      <c r="Q111" s="147">
        <v>2896</v>
      </c>
      <c r="R111" s="145">
        <v>0</v>
      </c>
      <c r="S111" s="146">
        <v>0</v>
      </c>
      <c r="T111" s="146">
        <v>0</v>
      </c>
      <c r="U111" s="147">
        <v>0</v>
      </c>
      <c r="V111" s="145">
        <v>622</v>
      </c>
      <c r="W111" s="146">
        <v>0</v>
      </c>
      <c r="X111" s="146">
        <v>0</v>
      </c>
      <c r="Y111" s="147">
        <v>0</v>
      </c>
      <c r="Z111" s="145">
        <v>0</v>
      </c>
      <c r="AA111" s="146">
        <v>0</v>
      </c>
      <c r="AB111" s="146">
        <v>0</v>
      </c>
      <c r="AC111" s="147">
        <v>0</v>
      </c>
      <c r="AD111" s="145">
        <v>622</v>
      </c>
      <c r="AE111" s="146">
        <v>622</v>
      </c>
      <c r="AF111" s="146">
        <v>0</v>
      </c>
      <c r="AG111" s="146">
        <v>2896</v>
      </c>
      <c r="AH111" s="147">
        <v>0</v>
      </c>
      <c r="AI111"/>
      <c r="AL111" s="158">
        <f t="shared" si="10"/>
        <v>4140</v>
      </c>
      <c r="AM111" s="158">
        <f t="shared" si="8"/>
        <v>4140</v>
      </c>
      <c r="AN111">
        <f t="shared" si="9"/>
        <v>0</v>
      </c>
      <c r="AO111">
        <f t="shared" si="11"/>
        <v>0</v>
      </c>
    </row>
    <row r="112" spans="1:41" ht="45" x14ac:dyDescent="0.25">
      <c r="A112" s="110" t="s">
        <v>753</v>
      </c>
      <c r="B112" s="111" t="s">
        <v>434</v>
      </c>
      <c r="C112" s="110">
        <v>8</v>
      </c>
      <c r="D112" s="110" t="s">
        <v>474</v>
      </c>
      <c r="E112" s="111" t="s">
        <v>550</v>
      </c>
      <c r="F112" s="111" t="s">
        <v>679</v>
      </c>
      <c r="G112" s="156"/>
      <c r="H112" s="115"/>
      <c r="I112" s="189"/>
      <c r="J112" s="141">
        <v>9971</v>
      </c>
      <c r="K112" s="142">
        <v>4925</v>
      </c>
      <c r="L112" s="143"/>
      <c r="M112" s="144"/>
      <c r="N112" s="172">
        <v>0</v>
      </c>
      <c r="O112" s="146">
        <v>0</v>
      </c>
      <c r="P112" s="146">
        <v>0</v>
      </c>
      <c r="Q112" s="147">
        <v>0</v>
      </c>
      <c r="R112" s="145">
        <v>0</v>
      </c>
      <c r="S112" s="146">
        <v>4925</v>
      </c>
      <c r="T112" s="146">
        <v>0</v>
      </c>
      <c r="U112" s="147">
        <v>0</v>
      </c>
      <c r="V112" s="145">
        <v>0</v>
      </c>
      <c r="W112" s="146">
        <v>0</v>
      </c>
      <c r="X112" s="146">
        <v>0</v>
      </c>
      <c r="Y112" s="147">
        <v>0</v>
      </c>
      <c r="Z112" s="145">
        <v>0</v>
      </c>
      <c r="AA112" s="146">
        <v>0</v>
      </c>
      <c r="AB112" s="146">
        <v>0</v>
      </c>
      <c r="AC112" s="147">
        <v>0</v>
      </c>
      <c r="AD112" s="145">
        <v>0</v>
      </c>
      <c r="AE112" s="146">
        <v>0</v>
      </c>
      <c r="AF112" s="146">
        <v>0</v>
      </c>
      <c r="AG112" s="146">
        <v>4925</v>
      </c>
      <c r="AH112" s="147">
        <v>0</v>
      </c>
      <c r="AI112"/>
      <c r="AL112" s="158">
        <f t="shared" si="10"/>
        <v>4925</v>
      </c>
      <c r="AM112" s="158">
        <f t="shared" si="8"/>
        <v>4925</v>
      </c>
      <c r="AN112">
        <f t="shared" si="9"/>
        <v>0</v>
      </c>
      <c r="AO112">
        <f t="shared" si="11"/>
        <v>0</v>
      </c>
    </row>
    <row r="113" spans="1:41" ht="30" x14ac:dyDescent="0.25">
      <c r="A113" s="110" t="s">
        <v>751</v>
      </c>
      <c r="B113" s="111" t="s">
        <v>435</v>
      </c>
      <c r="C113" s="110">
        <v>9</v>
      </c>
      <c r="D113" s="110" t="s">
        <v>171</v>
      </c>
      <c r="E113" s="111" t="s">
        <v>551</v>
      </c>
      <c r="F113" s="111" t="s">
        <v>680</v>
      </c>
      <c r="G113" s="156"/>
      <c r="H113" s="115"/>
      <c r="I113" s="189"/>
      <c r="J113" s="141">
        <v>3266</v>
      </c>
      <c r="K113" s="142">
        <v>3266</v>
      </c>
      <c r="L113" s="143"/>
      <c r="M113" s="144"/>
      <c r="N113" s="172">
        <v>0</v>
      </c>
      <c r="O113" s="146">
        <v>0</v>
      </c>
      <c r="P113" s="146">
        <v>0</v>
      </c>
      <c r="Q113" s="147">
        <v>0</v>
      </c>
      <c r="R113" s="145">
        <v>0</v>
      </c>
      <c r="S113" s="146">
        <v>0</v>
      </c>
      <c r="T113" s="146">
        <v>200</v>
      </c>
      <c r="U113" s="147">
        <v>2686</v>
      </c>
      <c r="V113" s="145">
        <v>65</v>
      </c>
      <c r="W113" s="146">
        <v>315</v>
      </c>
      <c r="X113" s="146">
        <v>0</v>
      </c>
      <c r="Y113" s="147">
        <v>0</v>
      </c>
      <c r="Z113" s="145">
        <v>0</v>
      </c>
      <c r="AA113" s="146">
        <v>0</v>
      </c>
      <c r="AB113" s="146">
        <v>0</v>
      </c>
      <c r="AC113" s="147">
        <v>0</v>
      </c>
      <c r="AD113" s="145">
        <v>65</v>
      </c>
      <c r="AE113" s="146">
        <v>315</v>
      </c>
      <c r="AF113" s="146">
        <v>200</v>
      </c>
      <c r="AG113" s="146">
        <v>2686</v>
      </c>
      <c r="AH113" s="147">
        <v>0</v>
      </c>
      <c r="AI113"/>
      <c r="AL113" s="158">
        <f t="shared" si="10"/>
        <v>3266</v>
      </c>
      <c r="AM113" s="158">
        <f t="shared" si="8"/>
        <v>3266</v>
      </c>
      <c r="AN113">
        <f t="shared" si="9"/>
        <v>0</v>
      </c>
      <c r="AO113">
        <f t="shared" si="11"/>
        <v>0</v>
      </c>
    </row>
    <row r="114" spans="1:41" ht="45" x14ac:dyDescent="0.25">
      <c r="A114" s="110" t="s">
        <v>754</v>
      </c>
      <c r="B114" s="111" t="s">
        <v>436</v>
      </c>
      <c r="C114" s="110">
        <v>10</v>
      </c>
      <c r="D114" s="110" t="s">
        <v>205</v>
      </c>
      <c r="E114" s="111" t="s">
        <v>552</v>
      </c>
      <c r="F114" s="111" t="s">
        <v>681</v>
      </c>
      <c r="G114" s="156"/>
      <c r="H114" s="115"/>
      <c r="I114" s="189"/>
      <c r="J114" s="141">
        <v>10492</v>
      </c>
      <c r="K114" s="142">
        <v>3500</v>
      </c>
      <c r="L114" s="143"/>
      <c r="M114" s="144"/>
      <c r="N114" s="172">
        <v>0</v>
      </c>
      <c r="O114" s="146">
        <v>0</v>
      </c>
      <c r="P114" s="146">
        <v>0</v>
      </c>
      <c r="Q114" s="147">
        <v>0</v>
      </c>
      <c r="R114" s="145">
        <v>0</v>
      </c>
      <c r="S114" s="146">
        <v>0</v>
      </c>
      <c r="T114" s="146">
        <v>0</v>
      </c>
      <c r="U114" s="147">
        <v>0</v>
      </c>
      <c r="V114" s="145">
        <v>3500</v>
      </c>
      <c r="W114" s="146">
        <v>0</v>
      </c>
      <c r="X114" s="146">
        <v>0</v>
      </c>
      <c r="Y114" s="147">
        <v>0</v>
      </c>
      <c r="Z114" s="145">
        <v>0</v>
      </c>
      <c r="AA114" s="146">
        <v>0</v>
      </c>
      <c r="AB114" s="146">
        <v>0</v>
      </c>
      <c r="AC114" s="147">
        <v>0</v>
      </c>
      <c r="AD114" s="145">
        <v>0</v>
      </c>
      <c r="AE114" s="146">
        <v>0</v>
      </c>
      <c r="AF114" s="146">
        <v>0</v>
      </c>
      <c r="AG114" s="146">
        <v>3500</v>
      </c>
      <c r="AH114" s="147">
        <v>0</v>
      </c>
      <c r="AI114"/>
      <c r="AL114" s="158">
        <f t="shared" si="10"/>
        <v>3500</v>
      </c>
      <c r="AM114" s="158">
        <f t="shared" si="8"/>
        <v>3500</v>
      </c>
      <c r="AN114">
        <f t="shared" si="9"/>
        <v>0</v>
      </c>
      <c r="AO114">
        <f t="shared" si="11"/>
        <v>0</v>
      </c>
    </row>
    <row r="115" spans="1:41" ht="30" x14ac:dyDescent="0.25">
      <c r="A115" s="110" t="s">
        <v>754</v>
      </c>
      <c r="B115" s="111" t="s">
        <v>437</v>
      </c>
      <c r="C115" s="110">
        <v>10</v>
      </c>
      <c r="D115" s="110" t="s">
        <v>205</v>
      </c>
      <c r="E115" s="111" t="s">
        <v>206</v>
      </c>
      <c r="F115" s="111" t="s">
        <v>682</v>
      </c>
      <c r="G115" s="156"/>
      <c r="H115" s="115"/>
      <c r="I115" s="189"/>
      <c r="J115" s="141">
        <v>566</v>
      </c>
      <c r="K115" s="142">
        <v>273</v>
      </c>
      <c r="L115" s="143"/>
      <c r="M115" s="144"/>
      <c r="N115" s="172">
        <v>0</v>
      </c>
      <c r="O115" s="146">
        <v>0</v>
      </c>
      <c r="P115" s="146">
        <v>0</v>
      </c>
      <c r="Q115" s="147">
        <v>0</v>
      </c>
      <c r="R115" s="145">
        <v>0</v>
      </c>
      <c r="S115" s="146">
        <v>0</v>
      </c>
      <c r="T115" s="146">
        <v>0</v>
      </c>
      <c r="U115" s="147">
        <v>0</v>
      </c>
      <c r="V115" s="145">
        <v>273</v>
      </c>
      <c r="W115" s="146">
        <v>0</v>
      </c>
      <c r="X115" s="146">
        <v>0</v>
      </c>
      <c r="Y115" s="147">
        <v>0</v>
      </c>
      <c r="Z115" s="145">
        <v>0</v>
      </c>
      <c r="AA115" s="146">
        <v>0</v>
      </c>
      <c r="AB115" s="146">
        <v>0</v>
      </c>
      <c r="AC115" s="147">
        <v>0</v>
      </c>
      <c r="AD115" s="145">
        <v>0</v>
      </c>
      <c r="AE115" s="146">
        <v>0</v>
      </c>
      <c r="AF115" s="146">
        <v>0</v>
      </c>
      <c r="AG115" s="146">
        <v>0</v>
      </c>
      <c r="AH115" s="147">
        <v>273</v>
      </c>
      <c r="AI115"/>
      <c r="AL115" s="158">
        <f t="shared" si="10"/>
        <v>273</v>
      </c>
      <c r="AM115" s="158">
        <f t="shared" si="8"/>
        <v>273</v>
      </c>
      <c r="AN115">
        <f t="shared" si="9"/>
        <v>0</v>
      </c>
      <c r="AO115">
        <f t="shared" si="11"/>
        <v>0</v>
      </c>
    </row>
    <row r="116" spans="1:41" ht="45" x14ac:dyDescent="0.25">
      <c r="A116" s="110" t="s">
        <v>754</v>
      </c>
      <c r="B116" s="111" t="s">
        <v>438</v>
      </c>
      <c r="C116" s="110">
        <v>10</v>
      </c>
      <c r="D116" s="110" t="s">
        <v>205</v>
      </c>
      <c r="E116" s="111" t="s">
        <v>208</v>
      </c>
      <c r="F116" s="111" t="s">
        <v>683</v>
      </c>
      <c r="G116" s="156"/>
      <c r="H116" s="162" t="s">
        <v>311</v>
      </c>
      <c r="I116" s="188"/>
      <c r="J116" s="141">
        <v>10142</v>
      </c>
      <c r="K116" s="142">
        <v>8226</v>
      </c>
      <c r="L116" s="163"/>
      <c r="M116" s="144"/>
      <c r="N116" s="172">
        <v>0</v>
      </c>
      <c r="O116" s="146">
        <v>0</v>
      </c>
      <c r="P116" s="146">
        <v>0</v>
      </c>
      <c r="Q116" s="147">
        <v>0</v>
      </c>
      <c r="R116" s="145">
        <v>0</v>
      </c>
      <c r="S116" s="146">
        <v>4750</v>
      </c>
      <c r="T116" s="146">
        <v>0</v>
      </c>
      <c r="U116" s="147">
        <v>0</v>
      </c>
      <c r="V116" s="145">
        <v>1333</v>
      </c>
      <c r="W116" s="146">
        <v>0</v>
      </c>
      <c r="X116" s="146">
        <v>0</v>
      </c>
      <c r="Y116" s="147">
        <v>0</v>
      </c>
      <c r="Z116" s="145">
        <v>0</v>
      </c>
      <c r="AA116" s="146">
        <v>2143</v>
      </c>
      <c r="AB116" s="146">
        <v>0</v>
      </c>
      <c r="AC116" s="147">
        <v>0</v>
      </c>
      <c r="AD116" s="145">
        <v>0</v>
      </c>
      <c r="AE116" s="146">
        <v>1333</v>
      </c>
      <c r="AF116" s="146">
        <v>0</v>
      </c>
      <c r="AG116" s="146">
        <v>6893</v>
      </c>
      <c r="AH116" s="147">
        <v>0</v>
      </c>
      <c r="AI116" s="161" t="s">
        <v>736</v>
      </c>
      <c r="AL116" s="158">
        <f t="shared" si="10"/>
        <v>8226</v>
      </c>
      <c r="AM116" s="158">
        <f t="shared" si="8"/>
        <v>8226</v>
      </c>
      <c r="AN116">
        <f t="shared" si="9"/>
        <v>0</v>
      </c>
      <c r="AO116">
        <f t="shared" si="11"/>
        <v>0</v>
      </c>
    </row>
    <row r="117" spans="1:41" ht="45" x14ac:dyDescent="0.25">
      <c r="A117" s="110" t="s">
        <v>754</v>
      </c>
      <c r="B117" s="111" t="s">
        <v>439</v>
      </c>
      <c r="C117" s="110">
        <v>10</v>
      </c>
      <c r="D117" s="110" t="s">
        <v>205</v>
      </c>
      <c r="E117" s="111" t="s">
        <v>553</v>
      </c>
      <c r="F117" s="111" t="s">
        <v>684</v>
      </c>
      <c r="G117" s="156"/>
      <c r="H117" s="115"/>
      <c r="I117" s="189"/>
      <c r="J117" s="141">
        <v>1712</v>
      </c>
      <c r="K117" s="142">
        <v>1712</v>
      </c>
      <c r="L117" s="143"/>
      <c r="M117" s="144"/>
      <c r="N117" s="172">
        <v>0</v>
      </c>
      <c r="O117" s="146">
        <v>0</v>
      </c>
      <c r="P117" s="146">
        <v>200</v>
      </c>
      <c r="Q117" s="147">
        <v>1459</v>
      </c>
      <c r="R117" s="145">
        <v>0</v>
      </c>
      <c r="S117" s="146">
        <v>0</v>
      </c>
      <c r="T117" s="146">
        <v>0</v>
      </c>
      <c r="U117" s="147">
        <v>0</v>
      </c>
      <c r="V117" s="145">
        <v>0</v>
      </c>
      <c r="W117" s="146">
        <v>53</v>
      </c>
      <c r="X117" s="146">
        <v>0</v>
      </c>
      <c r="Y117" s="147">
        <v>0</v>
      </c>
      <c r="Z117" s="145">
        <v>0</v>
      </c>
      <c r="AA117" s="146">
        <v>0</v>
      </c>
      <c r="AB117" s="146">
        <v>0</v>
      </c>
      <c r="AC117" s="147">
        <v>0</v>
      </c>
      <c r="AD117" s="145">
        <v>53</v>
      </c>
      <c r="AE117" s="146">
        <v>200</v>
      </c>
      <c r="AF117" s="146">
        <v>0</v>
      </c>
      <c r="AG117" s="146">
        <v>1459</v>
      </c>
      <c r="AH117" s="147">
        <v>0</v>
      </c>
      <c r="AI117"/>
      <c r="AL117" s="158">
        <f t="shared" si="10"/>
        <v>1712</v>
      </c>
      <c r="AM117" s="158">
        <f t="shared" si="8"/>
        <v>1712</v>
      </c>
      <c r="AN117">
        <f t="shared" si="9"/>
        <v>0</v>
      </c>
      <c r="AO117">
        <f t="shared" si="11"/>
        <v>0</v>
      </c>
    </row>
    <row r="118" spans="1:41" ht="45" x14ac:dyDescent="0.25">
      <c r="A118" s="110" t="s">
        <v>755</v>
      </c>
      <c r="B118" s="111" t="s">
        <v>440</v>
      </c>
      <c r="C118" s="110">
        <v>10</v>
      </c>
      <c r="D118" s="110" t="s">
        <v>475</v>
      </c>
      <c r="E118" s="111" t="s">
        <v>554</v>
      </c>
      <c r="F118" s="111" t="s">
        <v>685</v>
      </c>
      <c r="G118" s="156"/>
      <c r="H118" s="115"/>
      <c r="I118" s="189"/>
      <c r="J118" s="141">
        <v>2858</v>
      </c>
      <c r="K118" s="142">
        <v>2858</v>
      </c>
      <c r="L118" s="143"/>
      <c r="M118" s="144"/>
      <c r="N118" s="172">
        <v>0</v>
      </c>
      <c r="O118" s="146">
        <v>0</v>
      </c>
      <c r="P118" s="146">
        <v>0</v>
      </c>
      <c r="Q118" s="147">
        <v>0</v>
      </c>
      <c r="R118" s="145">
        <v>0</v>
      </c>
      <c r="S118" s="146">
        <v>0</v>
      </c>
      <c r="T118" s="146">
        <v>2602</v>
      </c>
      <c r="U118" s="147">
        <v>0</v>
      </c>
      <c r="V118" s="145">
        <v>0</v>
      </c>
      <c r="W118" s="146">
        <v>256</v>
      </c>
      <c r="X118" s="146">
        <v>0</v>
      </c>
      <c r="Y118" s="147">
        <v>0</v>
      </c>
      <c r="Z118" s="145">
        <v>0</v>
      </c>
      <c r="AA118" s="146">
        <v>0</v>
      </c>
      <c r="AB118" s="146">
        <v>0</v>
      </c>
      <c r="AC118" s="147">
        <v>0</v>
      </c>
      <c r="AD118" s="145">
        <v>0</v>
      </c>
      <c r="AE118" s="146">
        <v>256</v>
      </c>
      <c r="AF118" s="146">
        <v>0</v>
      </c>
      <c r="AG118" s="146">
        <v>2602</v>
      </c>
      <c r="AH118" s="147">
        <v>0</v>
      </c>
      <c r="AI118"/>
      <c r="AL118" s="158">
        <f t="shared" si="10"/>
        <v>2858</v>
      </c>
      <c r="AM118" s="158">
        <f t="shared" si="8"/>
        <v>2858</v>
      </c>
      <c r="AN118">
        <f t="shared" si="9"/>
        <v>0</v>
      </c>
      <c r="AO118">
        <f t="shared" si="11"/>
        <v>0</v>
      </c>
    </row>
    <row r="119" spans="1:41" ht="45" x14ac:dyDescent="0.25">
      <c r="A119" s="110" t="s">
        <v>755</v>
      </c>
      <c r="B119" s="111" t="s">
        <v>441</v>
      </c>
      <c r="C119" s="110">
        <v>10</v>
      </c>
      <c r="D119" s="110" t="s">
        <v>475</v>
      </c>
      <c r="E119" s="111" t="s">
        <v>555</v>
      </c>
      <c r="F119" s="111" t="s">
        <v>686</v>
      </c>
      <c r="G119" s="156"/>
      <c r="H119" s="162" t="s">
        <v>311</v>
      </c>
      <c r="I119" s="188"/>
      <c r="J119" s="141">
        <v>3498</v>
      </c>
      <c r="K119" s="142">
        <v>1978</v>
      </c>
      <c r="L119" s="143"/>
      <c r="M119" s="144"/>
      <c r="N119" s="172">
        <v>0</v>
      </c>
      <c r="O119" s="146">
        <v>0</v>
      </c>
      <c r="P119" s="146">
        <v>0</v>
      </c>
      <c r="Q119" s="147">
        <v>0</v>
      </c>
      <c r="R119" s="145">
        <v>0</v>
      </c>
      <c r="S119" s="146">
        <v>0</v>
      </c>
      <c r="T119" s="146">
        <v>0</v>
      </c>
      <c r="U119" s="147">
        <v>299</v>
      </c>
      <c r="V119" s="145">
        <v>0</v>
      </c>
      <c r="W119" s="146">
        <v>0</v>
      </c>
      <c r="X119" s="146">
        <v>0</v>
      </c>
      <c r="Y119" s="147">
        <v>0</v>
      </c>
      <c r="Z119" s="145">
        <v>0</v>
      </c>
      <c r="AA119" s="146">
        <v>0</v>
      </c>
      <c r="AB119" s="146">
        <v>0</v>
      </c>
      <c r="AC119" s="147">
        <v>1679</v>
      </c>
      <c r="AD119" s="145">
        <v>0</v>
      </c>
      <c r="AE119" s="146">
        <v>0</v>
      </c>
      <c r="AF119" s="146">
        <v>0</v>
      </c>
      <c r="AG119" s="146">
        <v>1978</v>
      </c>
      <c r="AH119" s="147">
        <v>0</v>
      </c>
      <c r="AI119" s="161" t="s">
        <v>725</v>
      </c>
      <c r="AL119" s="158">
        <f t="shared" si="10"/>
        <v>1978</v>
      </c>
      <c r="AM119" s="158">
        <f t="shared" si="8"/>
        <v>1978</v>
      </c>
      <c r="AN119">
        <f t="shared" si="9"/>
        <v>0</v>
      </c>
      <c r="AO119">
        <f t="shared" si="11"/>
        <v>0</v>
      </c>
    </row>
    <row r="120" spans="1:41" ht="30" x14ac:dyDescent="0.25">
      <c r="A120" s="110" t="s">
        <v>755</v>
      </c>
      <c r="B120" s="111" t="s">
        <v>442</v>
      </c>
      <c r="C120" s="110">
        <v>10</v>
      </c>
      <c r="D120" s="110" t="s">
        <v>475</v>
      </c>
      <c r="E120" s="111" t="s">
        <v>556</v>
      </c>
      <c r="F120" s="111" t="s">
        <v>687</v>
      </c>
      <c r="G120" s="156"/>
      <c r="H120" s="115"/>
      <c r="I120" s="189"/>
      <c r="J120" s="141">
        <v>1993</v>
      </c>
      <c r="K120" s="142">
        <v>1993</v>
      </c>
      <c r="L120" s="143"/>
      <c r="M120" s="144"/>
      <c r="N120" s="172">
        <v>0</v>
      </c>
      <c r="O120" s="146">
        <v>0</v>
      </c>
      <c r="P120" s="146">
        <v>1808</v>
      </c>
      <c r="Q120" s="147">
        <v>0</v>
      </c>
      <c r="R120" s="145">
        <v>0</v>
      </c>
      <c r="S120" s="146">
        <v>0</v>
      </c>
      <c r="T120" s="146">
        <v>0</v>
      </c>
      <c r="U120" s="147">
        <v>0</v>
      </c>
      <c r="V120" s="145">
        <v>15</v>
      </c>
      <c r="W120" s="146">
        <f>55+115</f>
        <v>170</v>
      </c>
      <c r="X120" s="146">
        <v>0</v>
      </c>
      <c r="Y120" s="147">
        <v>0</v>
      </c>
      <c r="Z120" s="145">
        <v>0</v>
      </c>
      <c r="AA120" s="146">
        <v>0</v>
      </c>
      <c r="AB120" s="146">
        <v>0</v>
      </c>
      <c r="AC120" s="147">
        <v>0</v>
      </c>
      <c r="AD120" s="145">
        <v>15</v>
      </c>
      <c r="AE120" s="146">
        <v>55</v>
      </c>
      <c r="AF120" s="146">
        <v>115</v>
      </c>
      <c r="AG120" s="146">
        <v>1808</v>
      </c>
      <c r="AH120" s="147">
        <v>0</v>
      </c>
      <c r="AI120"/>
      <c r="AL120" s="158">
        <f t="shared" si="10"/>
        <v>1993</v>
      </c>
      <c r="AM120" s="158">
        <f t="shared" si="8"/>
        <v>1993</v>
      </c>
      <c r="AN120">
        <f t="shared" si="9"/>
        <v>0</v>
      </c>
      <c r="AO120">
        <f t="shared" si="11"/>
        <v>0</v>
      </c>
    </row>
    <row r="121" spans="1:41" ht="30" x14ac:dyDescent="0.25">
      <c r="A121" s="110" t="s">
        <v>755</v>
      </c>
      <c r="B121" s="111" t="s">
        <v>443</v>
      </c>
      <c r="C121" s="110">
        <v>10</v>
      </c>
      <c r="D121" s="110" t="s">
        <v>475</v>
      </c>
      <c r="E121" s="111" t="s">
        <v>557</v>
      </c>
      <c r="F121" s="111" t="s">
        <v>688</v>
      </c>
      <c r="G121" s="156"/>
      <c r="H121" s="115"/>
      <c r="I121" s="189"/>
      <c r="J121" s="141">
        <v>998</v>
      </c>
      <c r="K121" s="142">
        <v>968</v>
      </c>
      <c r="L121" s="143"/>
      <c r="M121" s="144"/>
      <c r="N121" s="172">
        <v>0</v>
      </c>
      <c r="O121" s="146">
        <v>0</v>
      </c>
      <c r="P121" s="146">
        <v>0</v>
      </c>
      <c r="Q121" s="147">
        <v>0</v>
      </c>
      <c r="R121" s="145">
        <v>0</v>
      </c>
      <c r="S121" s="146">
        <v>0</v>
      </c>
      <c r="T121" s="146">
        <v>0</v>
      </c>
      <c r="U121" s="147">
        <v>0</v>
      </c>
      <c r="V121" s="145">
        <v>968</v>
      </c>
      <c r="W121" s="146">
        <v>0</v>
      </c>
      <c r="X121" s="146">
        <v>0</v>
      </c>
      <c r="Y121" s="147">
        <v>0</v>
      </c>
      <c r="Z121" s="145">
        <v>0</v>
      </c>
      <c r="AA121" s="146">
        <v>0</v>
      </c>
      <c r="AB121" s="146">
        <v>0</v>
      </c>
      <c r="AC121" s="147">
        <v>0</v>
      </c>
      <c r="AD121" s="145">
        <v>0</v>
      </c>
      <c r="AE121" s="146">
        <v>0</v>
      </c>
      <c r="AF121" s="146">
        <v>0</v>
      </c>
      <c r="AG121" s="146">
        <v>968</v>
      </c>
      <c r="AH121" s="147">
        <v>0</v>
      </c>
      <c r="AI121"/>
      <c r="AL121" s="158">
        <f t="shared" si="10"/>
        <v>968</v>
      </c>
      <c r="AM121" s="158">
        <f t="shared" si="8"/>
        <v>968</v>
      </c>
      <c r="AN121">
        <f t="shared" si="9"/>
        <v>0</v>
      </c>
      <c r="AO121">
        <f t="shared" si="11"/>
        <v>0</v>
      </c>
    </row>
    <row r="122" spans="1:41" ht="30" x14ac:dyDescent="0.25">
      <c r="A122" s="110" t="s">
        <v>755</v>
      </c>
      <c r="B122" s="111" t="s">
        <v>444</v>
      </c>
      <c r="C122" s="110">
        <v>10</v>
      </c>
      <c r="D122" s="110" t="s">
        <v>475</v>
      </c>
      <c r="E122" s="111" t="s">
        <v>554</v>
      </c>
      <c r="F122" s="111" t="s">
        <v>689</v>
      </c>
      <c r="G122" s="156"/>
      <c r="H122" s="115"/>
      <c r="I122" s="189"/>
      <c r="J122" s="141">
        <v>2612</v>
      </c>
      <c r="K122" s="142">
        <v>2495</v>
      </c>
      <c r="L122" s="143"/>
      <c r="M122" s="144"/>
      <c r="N122" s="172">
        <v>0</v>
      </c>
      <c r="O122" s="146">
        <v>0</v>
      </c>
      <c r="P122" s="146">
        <v>0</v>
      </c>
      <c r="Q122" s="147">
        <v>0</v>
      </c>
      <c r="R122" s="145">
        <v>0</v>
      </c>
      <c r="S122" s="146">
        <v>0</v>
      </c>
      <c r="T122" s="146">
        <v>0</v>
      </c>
      <c r="U122" s="147">
        <v>1565</v>
      </c>
      <c r="V122" s="145">
        <v>80</v>
      </c>
      <c r="W122" s="146">
        <f>213+637</f>
        <v>850</v>
      </c>
      <c r="X122" s="146">
        <v>0</v>
      </c>
      <c r="Y122" s="147">
        <v>0</v>
      </c>
      <c r="Z122" s="145">
        <v>0</v>
      </c>
      <c r="AA122" s="146">
        <v>0</v>
      </c>
      <c r="AB122" s="146">
        <v>0</v>
      </c>
      <c r="AC122" s="147">
        <v>0</v>
      </c>
      <c r="AD122" s="145">
        <v>80</v>
      </c>
      <c r="AE122" s="146">
        <v>213</v>
      </c>
      <c r="AF122" s="146">
        <v>637</v>
      </c>
      <c r="AG122" s="146">
        <v>1565</v>
      </c>
      <c r="AH122" s="147">
        <v>0</v>
      </c>
      <c r="AI122"/>
      <c r="AL122" s="158">
        <f t="shared" si="10"/>
        <v>2495</v>
      </c>
      <c r="AM122" s="158">
        <f t="shared" si="8"/>
        <v>2495</v>
      </c>
      <c r="AN122">
        <f t="shared" si="9"/>
        <v>0</v>
      </c>
      <c r="AO122">
        <f t="shared" si="11"/>
        <v>0</v>
      </c>
    </row>
    <row r="123" spans="1:41" ht="60" x14ac:dyDescent="0.25">
      <c r="A123" s="110" t="s">
        <v>756</v>
      </c>
      <c r="B123" s="111" t="s">
        <v>445</v>
      </c>
      <c r="C123" s="110">
        <v>11</v>
      </c>
      <c r="D123" s="110" t="s">
        <v>211</v>
      </c>
      <c r="E123" s="111" t="s">
        <v>558</v>
      </c>
      <c r="F123" s="111" t="s">
        <v>690</v>
      </c>
      <c r="G123" s="156"/>
      <c r="H123" s="115"/>
      <c r="I123" s="189"/>
      <c r="J123" s="141">
        <v>68596</v>
      </c>
      <c r="K123" s="142">
        <v>4614</v>
      </c>
      <c r="L123" s="143"/>
      <c r="M123" s="144"/>
      <c r="N123" s="172">
        <v>0</v>
      </c>
      <c r="O123" s="146">
        <v>0</v>
      </c>
      <c r="P123" s="146">
        <v>0</v>
      </c>
      <c r="Q123" s="147">
        <v>0</v>
      </c>
      <c r="R123" s="145">
        <v>0</v>
      </c>
      <c r="S123" s="146">
        <v>0</v>
      </c>
      <c r="T123" s="146">
        <v>0</v>
      </c>
      <c r="U123" s="147">
        <v>0</v>
      </c>
      <c r="V123" s="145">
        <v>4614</v>
      </c>
      <c r="W123" s="146">
        <v>0</v>
      </c>
      <c r="X123" s="146">
        <v>0</v>
      </c>
      <c r="Y123" s="147">
        <v>0</v>
      </c>
      <c r="Z123" s="145">
        <v>0</v>
      </c>
      <c r="AA123" s="146">
        <v>0</v>
      </c>
      <c r="AB123" s="146">
        <v>0</v>
      </c>
      <c r="AC123" s="147">
        <v>0</v>
      </c>
      <c r="AD123" s="145">
        <v>4614</v>
      </c>
      <c r="AE123" s="146">
        <v>0</v>
      </c>
      <c r="AF123" s="146">
        <v>0</v>
      </c>
      <c r="AG123" s="146">
        <v>0</v>
      </c>
      <c r="AH123" s="147">
        <v>0</v>
      </c>
      <c r="AI123"/>
      <c r="AL123" s="158">
        <f t="shared" si="10"/>
        <v>4614</v>
      </c>
      <c r="AM123" s="158">
        <f t="shared" si="8"/>
        <v>4614</v>
      </c>
      <c r="AN123">
        <f t="shared" si="9"/>
        <v>0</v>
      </c>
      <c r="AO123">
        <f t="shared" si="11"/>
        <v>0</v>
      </c>
    </row>
    <row r="124" spans="1:41" ht="30" x14ac:dyDescent="0.25">
      <c r="A124" s="110" t="s">
        <v>756</v>
      </c>
      <c r="B124" s="111" t="s">
        <v>446</v>
      </c>
      <c r="C124" s="110">
        <v>11</v>
      </c>
      <c r="D124" s="110" t="s">
        <v>211</v>
      </c>
      <c r="E124" s="111" t="s">
        <v>213</v>
      </c>
      <c r="F124" s="111" t="s">
        <v>691</v>
      </c>
      <c r="G124" s="156"/>
      <c r="H124" s="115"/>
      <c r="I124" s="189"/>
      <c r="J124" s="141">
        <v>9588</v>
      </c>
      <c r="K124" s="142">
        <v>2072</v>
      </c>
      <c r="L124" s="143"/>
      <c r="M124" s="144"/>
      <c r="N124" s="172">
        <v>0</v>
      </c>
      <c r="O124" s="146">
        <v>0</v>
      </c>
      <c r="P124" s="146">
        <v>0</v>
      </c>
      <c r="Q124" s="147">
        <v>0</v>
      </c>
      <c r="R124" s="145">
        <v>0</v>
      </c>
      <c r="S124" s="146">
        <v>0</v>
      </c>
      <c r="T124" s="146">
        <v>0</v>
      </c>
      <c r="U124" s="147">
        <v>0</v>
      </c>
      <c r="V124" s="145">
        <v>2072</v>
      </c>
      <c r="W124" s="146">
        <v>0</v>
      </c>
      <c r="X124" s="146">
        <v>0</v>
      </c>
      <c r="Y124" s="147">
        <v>0</v>
      </c>
      <c r="Z124" s="145">
        <v>0</v>
      </c>
      <c r="AA124" s="146">
        <v>0</v>
      </c>
      <c r="AB124" s="146">
        <v>0</v>
      </c>
      <c r="AC124" s="147">
        <v>0</v>
      </c>
      <c r="AD124" s="145">
        <v>0</v>
      </c>
      <c r="AE124" s="146">
        <v>0</v>
      </c>
      <c r="AF124" s="146">
        <v>0</v>
      </c>
      <c r="AG124" s="146">
        <v>2072</v>
      </c>
      <c r="AH124" s="147">
        <v>0</v>
      </c>
      <c r="AI124"/>
      <c r="AL124" s="158">
        <f t="shared" si="10"/>
        <v>2072</v>
      </c>
      <c r="AM124" s="158">
        <f t="shared" si="8"/>
        <v>2072</v>
      </c>
      <c r="AN124">
        <f t="shared" si="9"/>
        <v>0</v>
      </c>
      <c r="AO124">
        <f t="shared" si="11"/>
        <v>0</v>
      </c>
    </row>
    <row r="125" spans="1:41" ht="60" x14ac:dyDescent="0.25">
      <c r="A125" s="110" t="s">
        <v>756</v>
      </c>
      <c r="B125" s="164" t="s">
        <v>729</v>
      </c>
      <c r="C125" s="110">
        <v>11</v>
      </c>
      <c r="D125" s="110" t="s">
        <v>211</v>
      </c>
      <c r="E125" s="111" t="s">
        <v>558</v>
      </c>
      <c r="F125" s="111" t="s">
        <v>692</v>
      </c>
      <c r="G125" s="156"/>
      <c r="H125" s="162" t="s">
        <v>310</v>
      </c>
      <c r="I125" s="188"/>
      <c r="J125" s="141">
        <v>8800</v>
      </c>
      <c r="K125" s="142">
        <v>982.46</v>
      </c>
      <c r="L125" s="160">
        <v>612</v>
      </c>
      <c r="M125" s="144"/>
      <c r="N125" s="172">
        <v>0</v>
      </c>
      <c r="O125" s="146">
        <v>0</v>
      </c>
      <c r="P125" s="146">
        <v>0</v>
      </c>
      <c r="Q125" s="147">
        <v>0</v>
      </c>
      <c r="R125" s="145">
        <v>0</v>
      </c>
      <c r="S125" s="146">
        <v>0</v>
      </c>
      <c r="T125" s="146">
        <v>179</v>
      </c>
      <c r="U125" s="147">
        <v>0</v>
      </c>
      <c r="V125" s="145">
        <v>0</v>
      </c>
      <c r="W125" s="146">
        <f>366+98</f>
        <v>464</v>
      </c>
      <c r="X125" s="146">
        <v>0</v>
      </c>
      <c r="Y125" s="147">
        <v>0</v>
      </c>
      <c r="Z125" s="145">
        <v>339</v>
      </c>
      <c r="AA125" s="146">
        <v>0</v>
      </c>
      <c r="AB125" s="146">
        <v>0</v>
      </c>
      <c r="AC125" s="147">
        <v>0</v>
      </c>
      <c r="AD125" s="145">
        <v>339</v>
      </c>
      <c r="AE125" s="146">
        <v>366</v>
      </c>
      <c r="AF125" s="146">
        <v>98</v>
      </c>
      <c r="AG125" s="146">
        <v>179</v>
      </c>
      <c r="AH125" s="147">
        <v>0</v>
      </c>
      <c r="AI125" s="161" t="s">
        <v>728</v>
      </c>
      <c r="AL125" s="158">
        <f t="shared" si="10"/>
        <v>982</v>
      </c>
      <c r="AM125" s="158">
        <f t="shared" si="8"/>
        <v>982</v>
      </c>
      <c r="AN125">
        <f t="shared" si="9"/>
        <v>0</v>
      </c>
      <c r="AO125">
        <v>0</v>
      </c>
    </row>
    <row r="126" spans="1:41" ht="60" x14ac:dyDescent="0.25">
      <c r="A126" s="110" t="s">
        <v>756</v>
      </c>
      <c r="B126" s="164" t="s">
        <v>731</v>
      </c>
      <c r="C126" s="110">
        <v>11</v>
      </c>
      <c r="D126" s="110" t="s">
        <v>211</v>
      </c>
      <c r="E126" s="111" t="s">
        <v>559</v>
      </c>
      <c r="F126" s="111" t="s">
        <v>693</v>
      </c>
      <c r="G126" s="156"/>
      <c r="H126" s="162" t="s">
        <v>310</v>
      </c>
      <c r="I126" s="188"/>
      <c r="J126" s="141">
        <v>18845</v>
      </c>
      <c r="K126" s="142">
        <v>9762</v>
      </c>
      <c r="L126" s="160">
        <v>6049</v>
      </c>
      <c r="M126" s="144"/>
      <c r="N126" s="172">
        <v>0</v>
      </c>
      <c r="O126" s="146">
        <v>0</v>
      </c>
      <c r="P126" s="146">
        <v>0</v>
      </c>
      <c r="Q126" s="147">
        <v>8389</v>
      </c>
      <c r="R126" s="145">
        <v>0</v>
      </c>
      <c r="S126" s="146">
        <v>0</v>
      </c>
      <c r="T126" s="146">
        <v>0</v>
      </c>
      <c r="U126" s="147">
        <v>0</v>
      </c>
      <c r="V126" s="145">
        <v>0</v>
      </c>
      <c r="W126" s="146">
        <v>0</v>
      </c>
      <c r="X126" s="146">
        <v>0</v>
      </c>
      <c r="Y126" s="147">
        <v>0</v>
      </c>
      <c r="Z126" s="145">
        <v>78</v>
      </c>
      <c r="AA126" s="146">
        <v>0</v>
      </c>
      <c r="AB126" s="146">
        <v>1295</v>
      </c>
      <c r="AC126" s="147">
        <v>0</v>
      </c>
      <c r="AD126" s="145">
        <v>78</v>
      </c>
      <c r="AE126" s="146">
        <v>1295</v>
      </c>
      <c r="AF126" s="146">
        <v>0</v>
      </c>
      <c r="AG126" s="146">
        <v>8389</v>
      </c>
      <c r="AH126" s="147">
        <v>0</v>
      </c>
      <c r="AI126" s="161" t="s">
        <v>730</v>
      </c>
      <c r="AL126" s="158">
        <f t="shared" si="10"/>
        <v>9762</v>
      </c>
      <c r="AM126" s="158">
        <f t="shared" si="8"/>
        <v>9762</v>
      </c>
      <c r="AN126">
        <f t="shared" si="9"/>
        <v>0</v>
      </c>
      <c r="AO126">
        <f>IF(AL126=K126,0,1)</f>
        <v>0</v>
      </c>
    </row>
    <row r="127" spans="1:41" ht="30" x14ac:dyDescent="0.25">
      <c r="A127" s="110" t="s">
        <v>756</v>
      </c>
      <c r="B127" s="164" t="s">
        <v>733</v>
      </c>
      <c r="C127" s="110">
        <v>11</v>
      </c>
      <c r="D127" s="110" t="s">
        <v>211</v>
      </c>
      <c r="E127" s="111" t="s">
        <v>213</v>
      </c>
      <c r="F127" s="111" t="s">
        <v>694</v>
      </c>
      <c r="G127" s="156"/>
      <c r="H127" s="162" t="s">
        <v>310</v>
      </c>
      <c r="I127" s="188"/>
      <c r="J127" s="141">
        <v>6373</v>
      </c>
      <c r="K127" s="142">
        <v>2248</v>
      </c>
      <c r="L127" s="160">
        <v>2</v>
      </c>
      <c r="M127" s="144"/>
      <c r="N127" s="172">
        <v>0</v>
      </c>
      <c r="O127" s="146">
        <v>0</v>
      </c>
      <c r="P127" s="146">
        <v>0</v>
      </c>
      <c r="Q127" s="147">
        <v>0</v>
      </c>
      <c r="R127" s="145">
        <v>0</v>
      </c>
      <c r="S127" s="146">
        <v>0</v>
      </c>
      <c r="T127" s="146">
        <v>0</v>
      </c>
      <c r="U127" s="147">
        <v>0</v>
      </c>
      <c r="V127" s="145">
        <v>0</v>
      </c>
      <c r="W127" s="146">
        <v>0</v>
      </c>
      <c r="X127" s="146">
        <v>0</v>
      </c>
      <c r="Y127" s="147">
        <v>0</v>
      </c>
      <c r="Z127" s="145">
        <f>100+370+130</f>
        <v>600</v>
      </c>
      <c r="AA127" s="146">
        <v>0</v>
      </c>
      <c r="AB127" s="146">
        <v>1648</v>
      </c>
      <c r="AC127" s="147">
        <v>0</v>
      </c>
      <c r="AD127" s="145">
        <v>100</v>
      </c>
      <c r="AE127" s="146">
        <v>370</v>
      </c>
      <c r="AF127" s="146">
        <v>130</v>
      </c>
      <c r="AG127" s="146">
        <v>1648</v>
      </c>
      <c r="AH127" s="147">
        <v>0</v>
      </c>
      <c r="AI127" s="161" t="s">
        <v>732</v>
      </c>
      <c r="AL127" s="158">
        <f t="shared" si="10"/>
        <v>2248</v>
      </c>
      <c r="AM127" s="158">
        <f t="shared" si="8"/>
        <v>2248</v>
      </c>
      <c r="AN127">
        <f t="shared" si="9"/>
        <v>0</v>
      </c>
      <c r="AO127">
        <f>IF(AL127=K127,0,1)</f>
        <v>0</v>
      </c>
    </row>
    <row r="128" spans="1:41" ht="60" x14ac:dyDescent="0.25">
      <c r="A128" s="110" t="s">
        <v>756</v>
      </c>
      <c r="B128" s="111" t="s">
        <v>447</v>
      </c>
      <c r="C128" s="110">
        <v>11</v>
      </c>
      <c r="D128" s="110" t="s">
        <v>211</v>
      </c>
      <c r="E128" s="111" t="s">
        <v>558</v>
      </c>
      <c r="F128" s="111" t="s">
        <v>695</v>
      </c>
      <c r="G128" s="156"/>
      <c r="H128" s="162" t="s">
        <v>311</v>
      </c>
      <c r="I128" s="188"/>
      <c r="J128" s="141">
        <v>88131</v>
      </c>
      <c r="K128" s="142">
        <v>3818</v>
      </c>
      <c r="L128" s="160">
        <v>882</v>
      </c>
      <c r="M128" s="144"/>
      <c r="N128" s="172">
        <v>0</v>
      </c>
      <c r="O128" s="146">
        <v>0</v>
      </c>
      <c r="P128" s="146">
        <v>0</v>
      </c>
      <c r="Q128" s="147">
        <v>0</v>
      </c>
      <c r="R128" s="145">
        <v>0</v>
      </c>
      <c r="S128" s="146">
        <v>0</v>
      </c>
      <c r="T128" s="146">
        <v>0</v>
      </c>
      <c r="U128" s="147">
        <v>0</v>
      </c>
      <c r="V128" s="145">
        <v>0</v>
      </c>
      <c r="W128" s="146">
        <v>0</v>
      </c>
      <c r="X128" s="146">
        <v>0</v>
      </c>
      <c r="Y128" s="147">
        <v>0</v>
      </c>
      <c r="Z128" s="145">
        <v>3818</v>
      </c>
      <c r="AA128" s="146">
        <v>0</v>
      </c>
      <c r="AB128" s="146">
        <v>0</v>
      </c>
      <c r="AC128" s="147">
        <v>0</v>
      </c>
      <c r="AD128" s="145">
        <v>3818</v>
      </c>
      <c r="AE128" s="146">
        <v>0</v>
      </c>
      <c r="AF128" s="146">
        <v>0</v>
      </c>
      <c r="AG128" s="146">
        <v>0</v>
      </c>
      <c r="AH128" s="147">
        <v>0</v>
      </c>
      <c r="AI128" s="161" t="s">
        <v>734</v>
      </c>
      <c r="AL128" s="158">
        <f t="shared" si="10"/>
        <v>3818</v>
      </c>
      <c r="AM128" s="158">
        <f t="shared" si="8"/>
        <v>3818</v>
      </c>
      <c r="AN128">
        <f t="shared" si="9"/>
        <v>0</v>
      </c>
      <c r="AO128">
        <f>IF(AL128=K128,0,1)</f>
        <v>0</v>
      </c>
    </row>
    <row r="129" spans="1:41" ht="30" x14ac:dyDescent="0.25">
      <c r="A129" s="110" t="s">
        <v>756</v>
      </c>
      <c r="B129" s="111" t="s">
        <v>448</v>
      </c>
      <c r="C129" s="110">
        <v>11</v>
      </c>
      <c r="D129" s="110" t="s">
        <v>211</v>
      </c>
      <c r="E129" s="111" t="s">
        <v>560</v>
      </c>
      <c r="F129" s="111" t="s">
        <v>696</v>
      </c>
      <c r="G129" s="156"/>
      <c r="H129" s="115"/>
      <c r="I129" s="189"/>
      <c r="J129" s="141">
        <v>6800</v>
      </c>
      <c r="K129" s="142">
        <v>5984</v>
      </c>
      <c r="L129" s="143"/>
      <c r="M129" s="144"/>
      <c r="N129" s="172">
        <v>0</v>
      </c>
      <c r="O129" s="146">
        <v>0</v>
      </c>
      <c r="P129" s="146">
        <v>0</v>
      </c>
      <c r="Q129" s="147">
        <v>0</v>
      </c>
      <c r="R129" s="145">
        <v>0</v>
      </c>
      <c r="S129" s="146">
        <v>0</v>
      </c>
      <c r="T129" s="146">
        <v>5409</v>
      </c>
      <c r="U129" s="147">
        <v>0</v>
      </c>
      <c r="V129" s="145">
        <f>3+572</f>
        <v>575</v>
      </c>
      <c r="W129" s="146">
        <v>0</v>
      </c>
      <c r="X129" s="146">
        <v>0</v>
      </c>
      <c r="Y129" s="147">
        <v>0</v>
      </c>
      <c r="Z129" s="145">
        <v>0</v>
      </c>
      <c r="AA129" s="146">
        <v>0</v>
      </c>
      <c r="AB129" s="146">
        <v>0</v>
      </c>
      <c r="AC129" s="147">
        <v>0</v>
      </c>
      <c r="AD129" s="145">
        <v>3</v>
      </c>
      <c r="AE129" s="146">
        <v>572</v>
      </c>
      <c r="AF129" s="146">
        <v>0</v>
      </c>
      <c r="AG129" s="146">
        <v>5409</v>
      </c>
      <c r="AH129" s="147">
        <v>0</v>
      </c>
      <c r="AI129"/>
      <c r="AL129" s="158">
        <f t="shared" si="10"/>
        <v>5984</v>
      </c>
      <c r="AM129" s="158">
        <f t="shared" si="8"/>
        <v>5984</v>
      </c>
      <c r="AN129">
        <f t="shared" si="9"/>
        <v>0</v>
      </c>
      <c r="AO129">
        <f>IF(AL129=K129,0,1)</f>
        <v>0</v>
      </c>
    </row>
    <row r="130" spans="1:41" ht="45" x14ac:dyDescent="0.25">
      <c r="A130" s="110" t="s">
        <v>756</v>
      </c>
      <c r="B130" s="111" t="s">
        <v>449</v>
      </c>
      <c r="C130" s="110">
        <v>11</v>
      </c>
      <c r="D130" s="110" t="s">
        <v>211</v>
      </c>
      <c r="E130" s="111" t="s">
        <v>561</v>
      </c>
      <c r="F130" s="111" t="s">
        <v>697</v>
      </c>
      <c r="G130" s="156"/>
      <c r="H130" s="115"/>
      <c r="I130" s="189"/>
      <c r="J130" s="141">
        <v>1500</v>
      </c>
      <c r="K130" s="142">
        <v>1238.54</v>
      </c>
      <c r="L130" s="143"/>
      <c r="M130" s="144"/>
      <c r="N130" s="172">
        <v>0</v>
      </c>
      <c r="O130" s="146">
        <v>0</v>
      </c>
      <c r="P130" s="146">
        <v>0</v>
      </c>
      <c r="Q130" s="147">
        <v>0</v>
      </c>
      <c r="R130" s="145">
        <v>0</v>
      </c>
      <c r="S130" s="146">
        <v>0</v>
      </c>
      <c r="T130" s="146">
        <v>0</v>
      </c>
      <c r="U130" s="147">
        <v>0</v>
      </c>
      <c r="V130" s="145">
        <v>1239</v>
      </c>
      <c r="W130" s="146">
        <v>0</v>
      </c>
      <c r="X130" s="146">
        <v>0</v>
      </c>
      <c r="Y130" s="147">
        <v>0</v>
      </c>
      <c r="Z130" s="145">
        <v>0</v>
      </c>
      <c r="AA130" s="146">
        <v>0</v>
      </c>
      <c r="AB130" s="146">
        <v>0</v>
      </c>
      <c r="AC130" s="147">
        <v>0</v>
      </c>
      <c r="AD130" s="145">
        <v>0</v>
      </c>
      <c r="AE130" s="146">
        <v>0</v>
      </c>
      <c r="AF130" s="146">
        <v>0</v>
      </c>
      <c r="AG130" s="146">
        <v>0</v>
      </c>
      <c r="AH130" s="147">
        <v>1239</v>
      </c>
      <c r="AI130"/>
      <c r="AL130" s="158">
        <f t="shared" si="10"/>
        <v>1239</v>
      </c>
      <c r="AM130" s="158">
        <f t="shared" si="8"/>
        <v>1239</v>
      </c>
      <c r="AN130">
        <f t="shared" si="9"/>
        <v>0</v>
      </c>
      <c r="AO130">
        <v>0</v>
      </c>
    </row>
    <row r="131" spans="1:41" ht="30" x14ac:dyDescent="0.25">
      <c r="A131" s="110" t="s">
        <v>756</v>
      </c>
      <c r="B131" s="111" t="s">
        <v>450</v>
      </c>
      <c r="C131" s="110">
        <v>11</v>
      </c>
      <c r="D131" s="110" t="s">
        <v>211</v>
      </c>
      <c r="E131" s="111" t="s">
        <v>562</v>
      </c>
      <c r="F131" s="111" t="s">
        <v>698</v>
      </c>
      <c r="G131" s="156"/>
      <c r="H131" s="115"/>
      <c r="I131" s="189"/>
      <c r="J131" s="141">
        <v>500</v>
      </c>
      <c r="K131" s="142">
        <v>500</v>
      </c>
      <c r="L131" s="143"/>
      <c r="M131" s="144"/>
      <c r="N131" s="172">
        <v>0</v>
      </c>
      <c r="O131" s="146">
        <v>0</v>
      </c>
      <c r="P131" s="146">
        <v>0</v>
      </c>
      <c r="Q131" s="147">
        <v>0</v>
      </c>
      <c r="R131" s="145">
        <v>0</v>
      </c>
      <c r="S131" s="146">
        <v>0</v>
      </c>
      <c r="T131" s="146">
        <v>0</v>
      </c>
      <c r="U131" s="147">
        <v>0</v>
      </c>
      <c r="V131" s="145">
        <v>500</v>
      </c>
      <c r="W131" s="146">
        <v>0</v>
      </c>
      <c r="X131" s="146">
        <v>0</v>
      </c>
      <c r="Y131" s="147">
        <v>0</v>
      </c>
      <c r="Z131" s="145">
        <v>0</v>
      </c>
      <c r="AA131" s="146">
        <v>0</v>
      </c>
      <c r="AB131" s="146">
        <v>0</v>
      </c>
      <c r="AC131" s="147">
        <v>0</v>
      </c>
      <c r="AD131" s="145">
        <v>0</v>
      </c>
      <c r="AE131" s="146">
        <v>0</v>
      </c>
      <c r="AF131" s="146">
        <v>0</v>
      </c>
      <c r="AG131" s="146">
        <v>0</v>
      </c>
      <c r="AH131" s="147">
        <v>500</v>
      </c>
      <c r="AI131"/>
      <c r="AL131" s="158">
        <f t="shared" ref="AL131:AL151" si="12">SUM(N131:AC131)</f>
        <v>500</v>
      </c>
      <c r="AM131" s="158">
        <f t="shared" si="8"/>
        <v>500</v>
      </c>
      <c r="AN131">
        <f t="shared" si="9"/>
        <v>0</v>
      </c>
      <c r="AO131">
        <f t="shared" ref="AO131:AO151" si="13">IF(AL131=K131,0,1)</f>
        <v>0</v>
      </c>
    </row>
    <row r="132" spans="1:41" ht="60" x14ac:dyDescent="0.25">
      <c r="A132" s="110" t="s">
        <v>756</v>
      </c>
      <c r="B132" s="111" t="s">
        <v>451</v>
      </c>
      <c r="C132" s="110">
        <v>11</v>
      </c>
      <c r="D132" s="110" t="s">
        <v>211</v>
      </c>
      <c r="E132" s="111" t="s">
        <v>558</v>
      </c>
      <c r="F132" s="111" t="s">
        <v>699</v>
      </c>
      <c r="G132" s="156"/>
      <c r="H132" s="115"/>
      <c r="I132" s="189"/>
      <c r="J132" s="141">
        <v>9530</v>
      </c>
      <c r="K132" s="142">
        <v>5172</v>
      </c>
      <c r="L132" s="143"/>
      <c r="M132" s="144"/>
      <c r="N132" s="172">
        <v>0</v>
      </c>
      <c r="O132" s="146">
        <v>0</v>
      </c>
      <c r="P132" s="146">
        <v>0</v>
      </c>
      <c r="Q132" s="147">
        <v>0</v>
      </c>
      <c r="R132" s="145">
        <v>0</v>
      </c>
      <c r="S132" s="146">
        <v>4626</v>
      </c>
      <c r="T132" s="146">
        <v>0</v>
      </c>
      <c r="U132" s="147">
        <v>0</v>
      </c>
      <c r="V132" s="145">
        <v>546</v>
      </c>
      <c r="W132" s="146">
        <v>0</v>
      </c>
      <c r="X132" s="146">
        <v>0</v>
      </c>
      <c r="Y132" s="147">
        <v>0</v>
      </c>
      <c r="Z132" s="145">
        <v>0</v>
      </c>
      <c r="AA132" s="146">
        <v>0</v>
      </c>
      <c r="AB132" s="146">
        <v>0</v>
      </c>
      <c r="AC132" s="147">
        <v>0</v>
      </c>
      <c r="AD132" s="145">
        <v>0</v>
      </c>
      <c r="AE132" s="146">
        <v>0</v>
      </c>
      <c r="AF132" s="146">
        <v>546</v>
      </c>
      <c r="AG132" s="146">
        <v>4626</v>
      </c>
      <c r="AH132" s="147">
        <v>0</v>
      </c>
      <c r="AI132"/>
      <c r="AL132" s="158">
        <f t="shared" si="12"/>
        <v>5172</v>
      </c>
      <c r="AM132" s="158">
        <f t="shared" ref="AM132:AM151" si="14">SUM(AD132:AH132)</f>
        <v>5172</v>
      </c>
      <c r="AN132">
        <f t="shared" ref="AN132:AN151" si="15">IF(AM132=AL132,0,1)</f>
        <v>0</v>
      </c>
      <c r="AO132">
        <f t="shared" si="13"/>
        <v>0</v>
      </c>
    </row>
    <row r="133" spans="1:41" ht="30" x14ac:dyDescent="0.25">
      <c r="A133" s="110" t="s">
        <v>756</v>
      </c>
      <c r="B133" s="111" t="s">
        <v>452</v>
      </c>
      <c r="C133" s="110">
        <v>11</v>
      </c>
      <c r="D133" s="110" t="s">
        <v>211</v>
      </c>
      <c r="E133" s="111" t="s">
        <v>563</v>
      </c>
      <c r="F133" s="111" t="s">
        <v>700</v>
      </c>
      <c r="G133" s="156"/>
      <c r="H133" s="115"/>
      <c r="I133" s="189"/>
      <c r="J133" s="141">
        <v>4891</v>
      </c>
      <c r="K133" s="142">
        <v>4890</v>
      </c>
      <c r="L133" s="143"/>
      <c r="M133" s="144"/>
      <c r="N133" s="172">
        <v>0</v>
      </c>
      <c r="O133" s="146">
        <v>0</v>
      </c>
      <c r="P133" s="146">
        <v>0</v>
      </c>
      <c r="Q133" s="147">
        <v>0</v>
      </c>
      <c r="R133" s="145">
        <v>0</v>
      </c>
      <c r="S133" s="146">
        <v>0</v>
      </c>
      <c r="T133" s="146">
        <v>4516</v>
      </c>
      <c r="U133" s="147">
        <v>0</v>
      </c>
      <c r="V133" s="145">
        <v>374</v>
      </c>
      <c r="W133" s="146">
        <v>0</v>
      </c>
      <c r="X133" s="146">
        <v>0</v>
      </c>
      <c r="Y133" s="147">
        <v>0</v>
      </c>
      <c r="Z133" s="145">
        <v>0</v>
      </c>
      <c r="AA133" s="146">
        <v>0</v>
      </c>
      <c r="AB133" s="146">
        <v>0</v>
      </c>
      <c r="AC133" s="147">
        <v>0</v>
      </c>
      <c r="AD133" s="145">
        <v>0</v>
      </c>
      <c r="AE133" s="146">
        <v>374</v>
      </c>
      <c r="AF133" s="146">
        <v>0</v>
      </c>
      <c r="AG133" s="146">
        <v>4516</v>
      </c>
      <c r="AH133" s="147">
        <v>0</v>
      </c>
      <c r="AI133"/>
      <c r="AL133" s="158">
        <f t="shared" si="12"/>
        <v>4890</v>
      </c>
      <c r="AM133" s="158">
        <f t="shared" si="14"/>
        <v>4890</v>
      </c>
      <c r="AN133">
        <f t="shared" si="15"/>
        <v>0</v>
      </c>
      <c r="AO133">
        <f t="shared" si="13"/>
        <v>0</v>
      </c>
    </row>
    <row r="134" spans="1:41" ht="30" x14ac:dyDescent="0.25">
      <c r="A134" s="110" t="s">
        <v>756</v>
      </c>
      <c r="B134" s="111" t="s">
        <v>453</v>
      </c>
      <c r="C134" s="110">
        <v>11</v>
      </c>
      <c r="D134" s="110" t="s">
        <v>211</v>
      </c>
      <c r="E134" s="111" t="s">
        <v>563</v>
      </c>
      <c r="F134" s="111" t="s">
        <v>701</v>
      </c>
      <c r="G134" s="156"/>
      <c r="H134" s="115"/>
      <c r="I134" s="189"/>
      <c r="J134" s="141">
        <v>8085</v>
      </c>
      <c r="K134" s="142">
        <v>8004</v>
      </c>
      <c r="L134" s="143"/>
      <c r="M134" s="144"/>
      <c r="N134" s="172">
        <v>0</v>
      </c>
      <c r="O134" s="146">
        <v>0</v>
      </c>
      <c r="P134" s="146">
        <v>0</v>
      </c>
      <c r="Q134" s="147">
        <v>0</v>
      </c>
      <c r="R134" s="145">
        <v>0</v>
      </c>
      <c r="S134" s="146">
        <v>0</v>
      </c>
      <c r="T134" s="146">
        <v>0</v>
      </c>
      <c r="U134" s="147">
        <v>6695</v>
      </c>
      <c r="V134" s="145">
        <v>115</v>
      </c>
      <c r="W134" s="146">
        <v>1194</v>
      </c>
      <c r="X134" s="146">
        <v>0</v>
      </c>
      <c r="Y134" s="147">
        <v>0</v>
      </c>
      <c r="Z134" s="145">
        <v>0</v>
      </c>
      <c r="AA134" s="146">
        <v>0</v>
      </c>
      <c r="AB134" s="146">
        <v>0</v>
      </c>
      <c r="AC134" s="147">
        <v>0</v>
      </c>
      <c r="AD134" s="145">
        <v>115</v>
      </c>
      <c r="AE134" s="146">
        <v>1194</v>
      </c>
      <c r="AF134" s="146">
        <v>0</v>
      </c>
      <c r="AG134" s="146">
        <v>6695</v>
      </c>
      <c r="AH134" s="147">
        <v>0</v>
      </c>
      <c r="AI134"/>
      <c r="AL134" s="158">
        <f t="shared" si="12"/>
        <v>8004</v>
      </c>
      <c r="AM134" s="158">
        <f t="shared" si="14"/>
        <v>8004</v>
      </c>
      <c r="AN134">
        <f t="shared" si="15"/>
        <v>0</v>
      </c>
      <c r="AO134">
        <f t="shared" si="13"/>
        <v>0</v>
      </c>
    </row>
    <row r="135" spans="1:41" ht="60" x14ac:dyDescent="0.25">
      <c r="A135" s="110" t="s">
        <v>756</v>
      </c>
      <c r="B135" s="111" t="s">
        <v>454</v>
      </c>
      <c r="C135" s="110">
        <v>11</v>
      </c>
      <c r="D135" s="110" t="s">
        <v>211</v>
      </c>
      <c r="E135" s="111" t="s">
        <v>558</v>
      </c>
      <c r="F135" s="111" t="s">
        <v>702</v>
      </c>
      <c r="G135" s="156"/>
      <c r="H135" s="115"/>
      <c r="I135" s="189"/>
      <c r="J135" s="141">
        <v>9345</v>
      </c>
      <c r="K135" s="142">
        <v>6344</v>
      </c>
      <c r="L135" s="143"/>
      <c r="M135" s="144"/>
      <c r="N135" s="172">
        <v>0</v>
      </c>
      <c r="O135" s="146">
        <v>0</v>
      </c>
      <c r="P135" s="146">
        <v>0</v>
      </c>
      <c r="Q135" s="147">
        <v>0</v>
      </c>
      <c r="R135" s="145">
        <v>0</v>
      </c>
      <c r="S135" s="146">
        <v>0</v>
      </c>
      <c r="T135" s="146">
        <v>0</v>
      </c>
      <c r="U135" s="147">
        <v>0</v>
      </c>
      <c r="V135" s="145">
        <v>6344</v>
      </c>
      <c r="W135" s="146">
        <v>0</v>
      </c>
      <c r="X135" s="146">
        <v>0</v>
      </c>
      <c r="Y135" s="147">
        <v>0</v>
      </c>
      <c r="Z135" s="145">
        <v>0</v>
      </c>
      <c r="AA135" s="146">
        <v>0</v>
      </c>
      <c r="AB135" s="146">
        <v>0</v>
      </c>
      <c r="AC135" s="147">
        <v>0</v>
      </c>
      <c r="AD135" s="145">
        <v>0</v>
      </c>
      <c r="AE135" s="146">
        <v>0</v>
      </c>
      <c r="AF135" s="146">
        <v>0</v>
      </c>
      <c r="AG135" s="146">
        <v>6344</v>
      </c>
      <c r="AH135" s="147">
        <v>0</v>
      </c>
      <c r="AI135"/>
      <c r="AL135" s="158">
        <f t="shared" si="12"/>
        <v>6344</v>
      </c>
      <c r="AM135" s="158">
        <f t="shared" si="14"/>
        <v>6344</v>
      </c>
      <c r="AN135">
        <f t="shared" si="15"/>
        <v>0</v>
      </c>
      <c r="AO135">
        <f t="shared" si="13"/>
        <v>0</v>
      </c>
    </row>
    <row r="136" spans="1:41" ht="45" x14ac:dyDescent="0.25">
      <c r="A136" s="110" t="s">
        <v>756</v>
      </c>
      <c r="B136" s="111" t="s">
        <v>455</v>
      </c>
      <c r="C136" s="110">
        <v>11</v>
      </c>
      <c r="D136" s="110" t="s">
        <v>211</v>
      </c>
      <c r="E136" s="111" t="s">
        <v>559</v>
      </c>
      <c r="F136" s="111" t="s">
        <v>703</v>
      </c>
      <c r="G136" s="156"/>
      <c r="H136" s="162" t="s">
        <v>311</v>
      </c>
      <c r="I136" s="188"/>
      <c r="J136" s="141">
        <v>3810</v>
      </c>
      <c r="K136" s="142">
        <v>3010</v>
      </c>
      <c r="L136" s="160">
        <v>800</v>
      </c>
      <c r="M136" s="144"/>
      <c r="N136" s="172">
        <v>0</v>
      </c>
      <c r="O136" s="146">
        <v>0</v>
      </c>
      <c r="P136" s="146">
        <v>0</v>
      </c>
      <c r="Q136" s="147">
        <v>0</v>
      </c>
      <c r="R136" s="145">
        <v>0</v>
      </c>
      <c r="S136" s="146">
        <v>0</v>
      </c>
      <c r="T136" s="146">
        <v>0</v>
      </c>
      <c r="U136" s="147">
        <v>0</v>
      </c>
      <c r="V136" s="145">
        <v>0</v>
      </c>
      <c r="W136" s="146">
        <v>0</v>
      </c>
      <c r="X136" s="146">
        <v>0</v>
      </c>
      <c r="Y136" s="147">
        <v>0</v>
      </c>
      <c r="Z136" s="145">
        <v>100</v>
      </c>
      <c r="AA136" s="146">
        <v>150</v>
      </c>
      <c r="AB136" s="146">
        <v>2760</v>
      </c>
      <c r="AC136" s="147">
        <v>0</v>
      </c>
      <c r="AD136" s="145">
        <v>100</v>
      </c>
      <c r="AE136" s="146">
        <v>150</v>
      </c>
      <c r="AF136" s="146">
        <v>0</v>
      </c>
      <c r="AG136" s="146">
        <v>2760</v>
      </c>
      <c r="AH136" s="147">
        <v>0</v>
      </c>
      <c r="AI136" s="161" t="s">
        <v>735</v>
      </c>
      <c r="AL136" s="158">
        <f t="shared" si="12"/>
        <v>3010</v>
      </c>
      <c r="AM136" s="158">
        <f t="shared" si="14"/>
        <v>3010</v>
      </c>
      <c r="AN136">
        <f t="shared" si="15"/>
        <v>0</v>
      </c>
      <c r="AO136">
        <f t="shared" si="13"/>
        <v>0</v>
      </c>
    </row>
    <row r="137" spans="1:41" ht="30" x14ac:dyDescent="0.25">
      <c r="A137" s="110" t="s">
        <v>756</v>
      </c>
      <c r="B137" s="111" t="s">
        <v>446</v>
      </c>
      <c r="C137" s="110">
        <v>11</v>
      </c>
      <c r="D137" s="110" t="s">
        <v>211</v>
      </c>
      <c r="E137" s="111" t="s">
        <v>213</v>
      </c>
      <c r="F137" s="111" t="s">
        <v>704</v>
      </c>
      <c r="G137" s="156"/>
      <c r="H137" s="115"/>
      <c r="I137" s="189"/>
      <c r="J137" s="141">
        <v>3290</v>
      </c>
      <c r="K137" s="142">
        <v>3288</v>
      </c>
      <c r="L137" s="143"/>
      <c r="M137" s="144"/>
      <c r="N137" s="172">
        <v>0</v>
      </c>
      <c r="O137" s="146">
        <v>0</v>
      </c>
      <c r="P137" s="146">
        <v>0</v>
      </c>
      <c r="Q137" s="147">
        <v>2760</v>
      </c>
      <c r="R137" s="145">
        <v>0</v>
      </c>
      <c r="S137" s="146">
        <v>0</v>
      </c>
      <c r="T137" s="146">
        <v>0</v>
      </c>
      <c r="U137" s="147">
        <v>0</v>
      </c>
      <c r="V137" s="145">
        <v>148</v>
      </c>
      <c r="W137" s="146">
        <v>380</v>
      </c>
      <c r="X137" s="146">
        <v>0</v>
      </c>
      <c r="Y137" s="147">
        <v>0</v>
      </c>
      <c r="Z137" s="145">
        <v>0</v>
      </c>
      <c r="AA137" s="146">
        <v>0</v>
      </c>
      <c r="AB137" s="146">
        <v>0</v>
      </c>
      <c r="AC137" s="147">
        <v>0</v>
      </c>
      <c r="AD137" s="145">
        <v>148</v>
      </c>
      <c r="AE137" s="146">
        <v>380</v>
      </c>
      <c r="AF137" s="146">
        <v>0</v>
      </c>
      <c r="AG137" s="146">
        <v>2760</v>
      </c>
      <c r="AH137" s="147">
        <v>0</v>
      </c>
      <c r="AI137"/>
      <c r="AL137" s="158">
        <f t="shared" si="12"/>
        <v>3288</v>
      </c>
      <c r="AM137" s="158">
        <f t="shared" si="14"/>
        <v>3288</v>
      </c>
      <c r="AN137">
        <f t="shared" si="15"/>
        <v>0</v>
      </c>
      <c r="AO137">
        <f t="shared" si="13"/>
        <v>0</v>
      </c>
    </row>
    <row r="138" spans="1:41" ht="31.5" x14ac:dyDescent="0.25">
      <c r="A138" s="110" t="s">
        <v>753</v>
      </c>
      <c r="B138" s="113" t="s">
        <v>456</v>
      </c>
      <c r="C138" s="110">
        <v>11</v>
      </c>
      <c r="D138" s="110" t="s">
        <v>476</v>
      </c>
      <c r="E138" s="113" t="s">
        <v>564</v>
      </c>
      <c r="F138" s="113" t="s">
        <v>705</v>
      </c>
      <c r="G138" s="156"/>
      <c r="H138" s="115"/>
      <c r="I138" s="189"/>
      <c r="J138" s="148">
        <v>997</v>
      </c>
      <c r="K138" s="149">
        <v>997</v>
      </c>
      <c r="L138" s="143"/>
      <c r="M138" s="144"/>
      <c r="N138" s="172">
        <v>0</v>
      </c>
      <c r="O138" s="146">
        <v>0</v>
      </c>
      <c r="P138" s="146">
        <v>0</v>
      </c>
      <c r="Q138" s="147">
        <v>0</v>
      </c>
      <c r="R138" s="145">
        <v>0</v>
      </c>
      <c r="S138" s="146">
        <v>909</v>
      </c>
      <c r="T138" s="146">
        <v>0</v>
      </c>
      <c r="U138" s="147">
        <v>0</v>
      </c>
      <c r="V138" s="145">
        <f>20+68</f>
        <v>88</v>
      </c>
      <c r="W138" s="146">
        <v>0</v>
      </c>
      <c r="X138" s="146">
        <v>0</v>
      </c>
      <c r="Y138" s="147">
        <v>0</v>
      </c>
      <c r="Z138" s="145">
        <v>0</v>
      </c>
      <c r="AA138" s="146">
        <v>0</v>
      </c>
      <c r="AB138" s="146">
        <v>0</v>
      </c>
      <c r="AC138" s="147">
        <v>0</v>
      </c>
      <c r="AD138" s="145">
        <v>20</v>
      </c>
      <c r="AE138" s="146">
        <v>68</v>
      </c>
      <c r="AF138" s="146">
        <v>0</v>
      </c>
      <c r="AG138" s="146">
        <v>909</v>
      </c>
      <c r="AH138" s="147">
        <v>0</v>
      </c>
      <c r="AI138"/>
      <c r="AL138" s="158">
        <f t="shared" si="12"/>
        <v>997</v>
      </c>
      <c r="AM138" s="158">
        <f t="shared" si="14"/>
        <v>997</v>
      </c>
      <c r="AN138">
        <f t="shared" si="15"/>
        <v>0</v>
      </c>
      <c r="AO138">
        <f t="shared" si="13"/>
        <v>0</v>
      </c>
    </row>
    <row r="139" spans="1:41" ht="31.5" x14ac:dyDescent="0.25">
      <c r="A139" s="110" t="s">
        <v>753</v>
      </c>
      <c r="B139" s="113" t="s">
        <v>457</v>
      </c>
      <c r="C139" s="110">
        <v>11</v>
      </c>
      <c r="D139" s="110" t="s">
        <v>476</v>
      </c>
      <c r="E139" s="113" t="s">
        <v>565</v>
      </c>
      <c r="F139" s="113" t="s">
        <v>706</v>
      </c>
      <c r="G139" s="156"/>
      <c r="H139" s="115"/>
      <c r="I139" s="189"/>
      <c r="J139" s="148">
        <v>1300</v>
      </c>
      <c r="K139" s="149">
        <v>1200</v>
      </c>
      <c r="L139" s="143"/>
      <c r="M139" s="144"/>
      <c r="N139" s="172">
        <v>0</v>
      </c>
      <c r="O139" s="146">
        <v>0</v>
      </c>
      <c r="P139" s="146">
        <v>1200</v>
      </c>
      <c r="Q139" s="147">
        <v>0</v>
      </c>
      <c r="R139" s="145">
        <v>0</v>
      </c>
      <c r="S139" s="146">
        <v>0</v>
      </c>
      <c r="T139" s="146">
        <v>0</v>
      </c>
      <c r="U139" s="147">
        <v>0</v>
      </c>
      <c r="V139" s="145">
        <v>0</v>
      </c>
      <c r="W139" s="146">
        <v>0</v>
      </c>
      <c r="X139" s="146">
        <v>0</v>
      </c>
      <c r="Y139" s="147">
        <v>0</v>
      </c>
      <c r="Z139" s="145">
        <v>0</v>
      </c>
      <c r="AA139" s="146">
        <v>0</v>
      </c>
      <c r="AB139" s="146">
        <v>0</v>
      </c>
      <c r="AC139" s="147">
        <v>0</v>
      </c>
      <c r="AD139" s="145">
        <v>0</v>
      </c>
      <c r="AE139" s="146">
        <v>0</v>
      </c>
      <c r="AF139" s="146">
        <v>0</v>
      </c>
      <c r="AG139" s="146">
        <v>1200</v>
      </c>
      <c r="AH139" s="147">
        <v>0</v>
      </c>
      <c r="AI139"/>
      <c r="AL139" s="158">
        <f t="shared" si="12"/>
        <v>1200</v>
      </c>
      <c r="AM139" s="158">
        <f t="shared" si="14"/>
        <v>1200</v>
      </c>
      <c r="AN139">
        <f t="shared" si="15"/>
        <v>0</v>
      </c>
      <c r="AO139">
        <f t="shared" si="13"/>
        <v>0</v>
      </c>
    </row>
    <row r="140" spans="1:41" ht="63" x14ac:dyDescent="0.25">
      <c r="A140" s="110" t="s">
        <v>753</v>
      </c>
      <c r="B140" s="113" t="s">
        <v>458</v>
      </c>
      <c r="C140" s="110">
        <v>11</v>
      </c>
      <c r="D140" s="110" t="s">
        <v>476</v>
      </c>
      <c r="E140" s="113" t="s">
        <v>720</v>
      </c>
      <c r="F140" s="113" t="s">
        <v>721</v>
      </c>
      <c r="G140" s="156"/>
      <c r="H140" s="115"/>
      <c r="I140" s="189"/>
      <c r="J140" s="148">
        <v>1173</v>
      </c>
      <c r="K140" s="149">
        <v>1073</v>
      </c>
      <c r="L140" s="143"/>
      <c r="M140" s="144"/>
      <c r="N140" s="172">
        <v>0</v>
      </c>
      <c r="O140" s="146">
        <v>0</v>
      </c>
      <c r="P140" s="146">
        <v>0</v>
      </c>
      <c r="Q140" s="147">
        <v>0</v>
      </c>
      <c r="R140" s="145">
        <v>0</v>
      </c>
      <c r="S140" s="146">
        <v>1073</v>
      </c>
      <c r="T140" s="146">
        <v>0</v>
      </c>
      <c r="U140" s="147">
        <v>0</v>
      </c>
      <c r="V140" s="145">
        <v>0</v>
      </c>
      <c r="W140" s="146">
        <v>0</v>
      </c>
      <c r="X140" s="146">
        <v>0</v>
      </c>
      <c r="Y140" s="147">
        <v>0</v>
      </c>
      <c r="Z140" s="145">
        <v>0</v>
      </c>
      <c r="AA140" s="146">
        <v>0</v>
      </c>
      <c r="AB140" s="146">
        <v>0</v>
      </c>
      <c r="AC140" s="147">
        <v>0</v>
      </c>
      <c r="AD140" s="145">
        <v>0</v>
      </c>
      <c r="AE140" s="146">
        <v>0</v>
      </c>
      <c r="AF140" s="146">
        <v>0</v>
      </c>
      <c r="AG140" s="146">
        <v>1073</v>
      </c>
      <c r="AH140" s="147">
        <v>0</v>
      </c>
      <c r="AI140"/>
      <c r="AL140" s="158">
        <f t="shared" si="12"/>
        <v>1073</v>
      </c>
      <c r="AM140" s="158">
        <f t="shared" si="14"/>
        <v>1073</v>
      </c>
      <c r="AN140">
        <f t="shared" si="15"/>
        <v>0</v>
      </c>
      <c r="AO140">
        <f t="shared" si="13"/>
        <v>0</v>
      </c>
    </row>
    <row r="141" spans="1:41" ht="78.75" x14ac:dyDescent="0.25">
      <c r="A141" s="110" t="s">
        <v>753</v>
      </c>
      <c r="B141" s="113" t="s">
        <v>459</v>
      </c>
      <c r="C141" s="110">
        <v>12</v>
      </c>
      <c r="D141" s="110" t="s">
        <v>216</v>
      </c>
      <c r="E141" s="111" t="s">
        <v>566</v>
      </c>
      <c r="F141" s="113" t="s">
        <v>707</v>
      </c>
      <c r="G141" s="156"/>
      <c r="H141" s="115"/>
      <c r="I141" s="189"/>
      <c r="J141" s="148">
        <v>850</v>
      </c>
      <c r="K141" s="149">
        <v>850</v>
      </c>
      <c r="L141" s="143"/>
      <c r="M141" s="144"/>
      <c r="N141" s="172">
        <v>0</v>
      </c>
      <c r="O141" s="146">
        <v>0</v>
      </c>
      <c r="P141" s="146">
        <v>0</v>
      </c>
      <c r="Q141" s="147">
        <v>0</v>
      </c>
      <c r="R141" s="145">
        <v>0</v>
      </c>
      <c r="S141" s="146">
        <v>0</v>
      </c>
      <c r="T141" s="146">
        <v>0</v>
      </c>
      <c r="U141" s="147">
        <v>0</v>
      </c>
      <c r="V141" s="145">
        <v>850</v>
      </c>
      <c r="W141" s="146">
        <v>0</v>
      </c>
      <c r="X141" s="146">
        <v>0</v>
      </c>
      <c r="Y141" s="147">
        <v>0</v>
      </c>
      <c r="Z141" s="145">
        <v>0</v>
      </c>
      <c r="AA141" s="146">
        <v>0</v>
      </c>
      <c r="AB141" s="146">
        <v>0</v>
      </c>
      <c r="AC141" s="147">
        <v>0</v>
      </c>
      <c r="AD141" s="145">
        <v>0</v>
      </c>
      <c r="AE141" s="146">
        <v>0</v>
      </c>
      <c r="AF141" s="146">
        <v>0</v>
      </c>
      <c r="AG141" s="146">
        <v>0</v>
      </c>
      <c r="AH141" s="147">
        <v>850</v>
      </c>
      <c r="AI141"/>
      <c r="AL141" s="158">
        <f t="shared" si="12"/>
        <v>850</v>
      </c>
      <c r="AM141" s="158">
        <f t="shared" si="14"/>
        <v>850</v>
      </c>
      <c r="AN141">
        <f t="shared" si="15"/>
        <v>0</v>
      </c>
      <c r="AO141">
        <f t="shared" si="13"/>
        <v>0</v>
      </c>
    </row>
    <row r="142" spans="1:41" ht="31.5" x14ac:dyDescent="0.25">
      <c r="A142" s="110" t="s">
        <v>753</v>
      </c>
      <c r="B142" s="113" t="s">
        <v>460</v>
      </c>
      <c r="C142" s="110">
        <v>12</v>
      </c>
      <c r="D142" s="110" t="s">
        <v>216</v>
      </c>
      <c r="E142" s="111" t="s">
        <v>567</v>
      </c>
      <c r="F142" s="113" t="s">
        <v>708</v>
      </c>
      <c r="G142" s="156"/>
      <c r="H142" s="115"/>
      <c r="I142" s="189"/>
      <c r="J142" s="148">
        <v>1312</v>
      </c>
      <c r="K142" s="149">
        <v>1312</v>
      </c>
      <c r="L142" s="143"/>
      <c r="M142" s="144"/>
      <c r="N142" s="172">
        <v>0</v>
      </c>
      <c r="O142" s="146">
        <v>0</v>
      </c>
      <c r="P142" s="146">
        <v>0</v>
      </c>
      <c r="Q142" s="147">
        <v>0</v>
      </c>
      <c r="R142" s="145">
        <v>0</v>
      </c>
      <c r="S142" s="146">
        <v>0</v>
      </c>
      <c r="T142" s="146">
        <v>979</v>
      </c>
      <c r="U142" s="147">
        <v>0</v>
      </c>
      <c r="V142" s="145">
        <v>40</v>
      </c>
      <c r="W142" s="146">
        <f>173+120</f>
        <v>293</v>
      </c>
      <c r="X142" s="146">
        <v>0</v>
      </c>
      <c r="Y142" s="147">
        <v>0</v>
      </c>
      <c r="Z142" s="145">
        <v>0</v>
      </c>
      <c r="AA142" s="146">
        <v>0</v>
      </c>
      <c r="AB142" s="146">
        <v>0</v>
      </c>
      <c r="AC142" s="147">
        <v>0</v>
      </c>
      <c r="AD142" s="145">
        <v>40</v>
      </c>
      <c r="AE142" s="146">
        <v>173</v>
      </c>
      <c r="AF142" s="146">
        <v>120</v>
      </c>
      <c r="AG142" s="146">
        <v>979</v>
      </c>
      <c r="AH142" s="147">
        <v>0</v>
      </c>
      <c r="AI142"/>
      <c r="AL142" s="158">
        <f t="shared" si="12"/>
        <v>1312</v>
      </c>
      <c r="AM142" s="158">
        <f t="shared" si="14"/>
        <v>1312</v>
      </c>
      <c r="AN142">
        <f t="shared" si="15"/>
        <v>0</v>
      </c>
      <c r="AO142">
        <f t="shared" si="13"/>
        <v>0</v>
      </c>
    </row>
    <row r="143" spans="1:41" ht="31.5" x14ac:dyDescent="0.25">
      <c r="A143" s="110" t="s">
        <v>753</v>
      </c>
      <c r="B143" s="113" t="s">
        <v>461</v>
      </c>
      <c r="C143" s="110">
        <v>12</v>
      </c>
      <c r="D143" s="110" t="s">
        <v>216</v>
      </c>
      <c r="E143" s="111" t="s">
        <v>568</v>
      </c>
      <c r="F143" s="113" t="s">
        <v>709</v>
      </c>
      <c r="G143" s="156"/>
      <c r="H143" s="115"/>
      <c r="I143" s="189"/>
      <c r="J143" s="148">
        <v>9987</v>
      </c>
      <c r="K143" s="149">
        <v>9987</v>
      </c>
      <c r="L143" s="143"/>
      <c r="M143" s="144"/>
      <c r="N143" s="172">
        <v>0</v>
      </c>
      <c r="O143" s="146">
        <v>0</v>
      </c>
      <c r="P143" s="146">
        <v>0</v>
      </c>
      <c r="Q143" s="147">
        <v>9037</v>
      </c>
      <c r="R143" s="145">
        <v>0</v>
      </c>
      <c r="S143" s="146">
        <v>0</v>
      </c>
      <c r="T143" s="146">
        <v>0</v>
      </c>
      <c r="U143" s="147">
        <v>0</v>
      </c>
      <c r="V143" s="145">
        <v>50</v>
      </c>
      <c r="W143" s="146">
        <v>900</v>
      </c>
      <c r="X143" s="146">
        <v>0</v>
      </c>
      <c r="Y143" s="147">
        <v>0</v>
      </c>
      <c r="Z143" s="145">
        <v>0</v>
      </c>
      <c r="AA143" s="146">
        <v>0</v>
      </c>
      <c r="AB143" s="146">
        <v>0</v>
      </c>
      <c r="AC143" s="147">
        <v>0</v>
      </c>
      <c r="AD143" s="145">
        <v>50</v>
      </c>
      <c r="AE143" s="146">
        <v>900</v>
      </c>
      <c r="AF143" s="146">
        <v>0</v>
      </c>
      <c r="AG143" s="146">
        <v>9037</v>
      </c>
      <c r="AH143" s="147">
        <v>0</v>
      </c>
      <c r="AI143"/>
      <c r="AL143" s="158">
        <f t="shared" si="12"/>
        <v>9987</v>
      </c>
      <c r="AM143" s="158">
        <f t="shared" si="14"/>
        <v>9987</v>
      </c>
      <c r="AN143">
        <f t="shared" si="15"/>
        <v>0</v>
      </c>
      <c r="AO143">
        <f t="shared" si="13"/>
        <v>0</v>
      </c>
    </row>
    <row r="144" spans="1:41" ht="31.5" x14ac:dyDescent="0.25">
      <c r="A144" s="110" t="s">
        <v>753</v>
      </c>
      <c r="B144" s="113" t="s">
        <v>462</v>
      </c>
      <c r="C144" s="110">
        <v>12</v>
      </c>
      <c r="D144" s="110" t="s">
        <v>216</v>
      </c>
      <c r="E144" s="111" t="s">
        <v>568</v>
      </c>
      <c r="F144" s="113" t="s">
        <v>710</v>
      </c>
      <c r="G144" s="156"/>
      <c r="H144" s="115"/>
      <c r="I144" s="189"/>
      <c r="J144" s="148">
        <v>6264</v>
      </c>
      <c r="K144" s="149">
        <v>5000</v>
      </c>
      <c r="L144" s="143"/>
      <c r="M144" s="144"/>
      <c r="N144" s="172">
        <v>0</v>
      </c>
      <c r="O144" s="146">
        <v>0</v>
      </c>
      <c r="P144" s="146">
        <v>0</v>
      </c>
      <c r="Q144" s="147">
        <v>0</v>
      </c>
      <c r="R144" s="145">
        <v>0</v>
      </c>
      <c r="S144" s="146">
        <v>0</v>
      </c>
      <c r="T144" s="146">
        <v>0</v>
      </c>
      <c r="U144" s="147">
        <v>4550</v>
      </c>
      <c r="V144" s="145">
        <v>0</v>
      </c>
      <c r="W144" s="146">
        <v>450</v>
      </c>
      <c r="X144" s="146">
        <v>0</v>
      </c>
      <c r="Y144" s="147">
        <v>0</v>
      </c>
      <c r="Z144" s="145">
        <v>0</v>
      </c>
      <c r="AA144" s="146">
        <v>0</v>
      </c>
      <c r="AB144" s="146">
        <v>0</v>
      </c>
      <c r="AC144" s="147">
        <v>0</v>
      </c>
      <c r="AD144" s="145">
        <v>0</v>
      </c>
      <c r="AE144" s="146">
        <v>450</v>
      </c>
      <c r="AF144" s="146">
        <v>0</v>
      </c>
      <c r="AG144" s="146">
        <v>4550</v>
      </c>
      <c r="AH144" s="147">
        <v>0</v>
      </c>
      <c r="AI144"/>
      <c r="AL144" s="158">
        <f t="shared" si="12"/>
        <v>5000</v>
      </c>
      <c r="AM144" s="158">
        <f t="shared" si="14"/>
        <v>5000</v>
      </c>
      <c r="AN144">
        <f t="shared" si="15"/>
        <v>0</v>
      </c>
      <c r="AO144">
        <f t="shared" si="13"/>
        <v>0</v>
      </c>
    </row>
    <row r="145" spans="1:41" ht="31.5" x14ac:dyDescent="0.25">
      <c r="A145" s="110" t="s">
        <v>753</v>
      </c>
      <c r="B145" s="113" t="s">
        <v>463</v>
      </c>
      <c r="C145" s="110">
        <v>12</v>
      </c>
      <c r="D145" s="110" t="s">
        <v>216</v>
      </c>
      <c r="E145" s="111" t="s">
        <v>568</v>
      </c>
      <c r="F145" s="113" t="s">
        <v>711</v>
      </c>
      <c r="G145" s="156"/>
      <c r="H145" s="115"/>
      <c r="I145" s="189"/>
      <c r="J145" s="148">
        <v>4900</v>
      </c>
      <c r="K145" s="149">
        <v>4900</v>
      </c>
      <c r="L145" s="143"/>
      <c r="M145" s="144"/>
      <c r="N145" s="172">
        <v>0</v>
      </c>
      <c r="O145" s="146">
        <v>0</v>
      </c>
      <c r="P145" s="146">
        <v>0</v>
      </c>
      <c r="Q145" s="147">
        <v>0</v>
      </c>
      <c r="R145" s="145">
        <v>0</v>
      </c>
      <c r="S145" s="146">
        <v>0</v>
      </c>
      <c r="T145" s="146">
        <v>0</v>
      </c>
      <c r="U145" s="147">
        <v>4200</v>
      </c>
      <c r="V145" s="145">
        <v>50</v>
      </c>
      <c r="W145" s="146">
        <v>650</v>
      </c>
      <c r="X145" s="146">
        <v>0</v>
      </c>
      <c r="Y145" s="147">
        <v>0</v>
      </c>
      <c r="Z145" s="145">
        <v>0</v>
      </c>
      <c r="AA145" s="146">
        <v>0</v>
      </c>
      <c r="AB145" s="146">
        <v>0</v>
      </c>
      <c r="AC145" s="147">
        <v>0</v>
      </c>
      <c r="AD145" s="145">
        <v>50</v>
      </c>
      <c r="AE145" s="146">
        <v>650</v>
      </c>
      <c r="AF145" s="146">
        <v>0</v>
      </c>
      <c r="AG145" s="146">
        <v>4200</v>
      </c>
      <c r="AH145" s="147">
        <v>0</v>
      </c>
      <c r="AI145"/>
      <c r="AL145" s="158">
        <f t="shared" si="12"/>
        <v>4900</v>
      </c>
      <c r="AM145" s="158">
        <f t="shared" si="14"/>
        <v>4900</v>
      </c>
      <c r="AN145">
        <f t="shared" si="15"/>
        <v>0</v>
      </c>
      <c r="AO145">
        <f t="shared" si="13"/>
        <v>0</v>
      </c>
    </row>
    <row r="146" spans="1:41" ht="31.5" x14ac:dyDescent="0.25">
      <c r="A146" s="110" t="s">
        <v>753</v>
      </c>
      <c r="B146" s="113" t="s">
        <v>464</v>
      </c>
      <c r="C146" s="110">
        <v>12</v>
      </c>
      <c r="D146" s="110" t="s">
        <v>216</v>
      </c>
      <c r="E146" s="111" t="s">
        <v>569</v>
      </c>
      <c r="F146" s="113" t="s">
        <v>712</v>
      </c>
      <c r="G146" s="156"/>
      <c r="H146" s="115"/>
      <c r="I146" s="189"/>
      <c r="J146" s="148">
        <v>4595</v>
      </c>
      <c r="K146" s="149">
        <v>4368</v>
      </c>
      <c r="L146" s="143"/>
      <c r="M146" s="144"/>
      <c r="N146" s="172">
        <v>0</v>
      </c>
      <c r="O146" s="146">
        <v>0</v>
      </c>
      <c r="P146" s="146">
        <v>0</v>
      </c>
      <c r="Q146" s="147">
        <v>0</v>
      </c>
      <c r="R146" s="145">
        <v>0</v>
      </c>
      <c r="S146" s="146">
        <v>3473</v>
      </c>
      <c r="T146" s="146">
        <v>0</v>
      </c>
      <c r="U146" s="147">
        <v>0</v>
      </c>
      <c r="V146" s="145">
        <f>100+665</f>
        <v>765</v>
      </c>
      <c r="W146" s="146">
        <v>130</v>
      </c>
      <c r="X146" s="146">
        <v>0</v>
      </c>
      <c r="Y146" s="147">
        <v>0</v>
      </c>
      <c r="Z146" s="145">
        <v>0</v>
      </c>
      <c r="AA146" s="146">
        <v>0</v>
      </c>
      <c r="AB146" s="146">
        <v>0</v>
      </c>
      <c r="AC146" s="147">
        <v>0</v>
      </c>
      <c r="AD146" s="145">
        <v>100</v>
      </c>
      <c r="AE146" s="146">
        <v>665</v>
      </c>
      <c r="AF146" s="146">
        <v>130</v>
      </c>
      <c r="AG146" s="146">
        <v>3473</v>
      </c>
      <c r="AH146" s="147">
        <v>0</v>
      </c>
      <c r="AI146"/>
      <c r="AL146" s="158">
        <f t="shared" si="12"/>
        <v>4368</v>
      </c>
      <c r="AM146" s="158">
        <f t="shared" si="14"/>
        <v>4368</v>
      </c>
      <c r="AN146">
        <f t="shared" si="15"/>
        <v>0</v>
      </c>
      <c r="AO146">
        <f t="shared" si="13"/>
        <v>0</v>
      </c>
    </row>
    <row r="147" spans="1:41" ht="31.5" x14ac:dyDescent="0.25">
      <c r="A147" s="110" t="s">
        <v>753</v>
      </c>
      <c r="B147" s="113" t="s">
        <v>465</v>
      </c>
      <c r="C147" s="110">
        <v>12</v>
      </c>
      <c r="D147" s="110" t="s">
        <v>216</v>
      </c>
      <c r="E147" s="111" t="s">
        <v>568</v>
      </c>
      <c r="F147" s="113" t="s">
        <v>713</v>
      </c>
      <c r="G147" s="156"/>
      <c r="H147" s="115"/>
      <c r="I147" s="189"/>
      <c r="J147" s="148">
        <v>8222</v>
      </c>
      <c r="K147" s="149">
        <v>8222</v>
      </c>
      <c r="L147" s="143"/>
      <c r="M147" s="144"/>
      <c r="N147" s="172">
        <v>0</v>
      </c>
      <c r="O147" s="146">
        <v>0</v>
      </c>
      <c r="P147" s="146">
        <v>0</v>
      </c>
      <c r="Q147" s="147">
        <v>0</v>
      </c>
      <c r="R147" s="145">
        <v>0</v>
      </c>
      <c r="S147" s="146">
        <v>0</v>
      </c>
      <c r="T147" s="146">
        <v>0</v>
      </c>
      <c r="U147" s="147">
        <v>6902</v>
      </c>
      <c r="V147" s="145">
        <v>120</v>
      </c>
      <c r="W147" s="146">
        <v>1200</v>
      </c>
      <c r="X147" s="146">
        <v>0</v>
      </c>
      <c r="Y147" s="147">
        <v>0</v>
      </c>
      <c r="Z147" s="145">
        <v>0</v>
      </c>
      <c r="AA147" s="146">
        <v>0</v>
      </c>
      <c r="AB147" s="146">
        <v>0</v>
      </c>
      <c r="AC147" s="147">
        <v>0</v>
      </c>
      <c r="AD147" s="145">
        <v>120</v>
      </c>
      <c r="AE147" s="146">
        <v>1200</v>
      </c>
      <c r="AF147" s="146">
        <v>0</v>
      </c>
      <c r="AG147" s="146">
        <v>6902</v>
      </c>
      <c r="AH147" s="147">
        <v>0</v>
      </c>
      <c r="AI147"/>
      <c r="AL147" s="158">
        <f t="shared" si="12"/>
        <v>8222</v>
      </c>
      <c r="AM147" s="158">
        <f t="shared" si="14"/>
        <v>8222</v>
      </c>
      <c r="AN147">
        <f t="shared" si="15"/>
        <v>0</v>
      </c>
      <c r="AO147">
        <f t="shared" si="13"/>
        <v>0</v>
      </c>
    </row>
    <row r="148" spans="1:41" ht="31.5" x14ac:dyDescent="0.25">
      <c r="A148" s="110" t="s">
        <v>753</v>
      </c>
      <c r="B148" s="113" t="s">
        <v>466</v>
      </c>
      <c r="C148" s="110">
        <v>12</v>
      </c>
      <c r="D148" s="110" t="s">
        <v>216</v>
      </c>
      <c r="E148" s="111" t="s">
        <v>568</v>
      </c>
      <c r="F148" s="113" t="s">
        <v>714</v>
      </c>
      <c r="G148" s="156"/>
      <c r="H148" s="115"/>
      <c r="I148" s="189"/>
      <c r="J148" s="148">
        <v>8262</v>
      </c>
      <c r="K148" s="149">
        <v>8262</v>
      </c>
      <c r="L148" s="143"/>
      <c r="M148" s="144"/>
      <c r="N148" s="172">
        <v>0</v>
      </c>
      <c r="O148" s="146">
        <v>0</v>
      </c>
      <c r="P148" s="146">
        <v>0</v>
      </c>
      <c r="Q148" s="147">
        <v>7312</v>
      </c>
      <c r="R148" s="145">
        <v>0</v>
      </c>
      <c r="S148" s="146">
        <v>0</v>
      </c>
      <c r="T148" s="146">
        <v>0</v>
      </c>
      <c r="U148" s="147">
        <v>0</v>
      </c>
      <c r="V148" s="145">
        <v>100</v>
      </c>
      <c r="W148" s="146">
        <v>850</v>
      </c>
      <c r="X148" s="146">
        <v>0</v>
      </c>
      <c r="Y148" s="147">
        <v>0</v>
      </c>
      <c r="Z148" s="145">
        <v>0</v>
      </c>
      <c r="AA148" s="146">
        <v>0</v>
      </c>
      <c r="AB148" s="146">
        <v>0</v>
      </c>
      <c r="AC148" s="147">
        <v>0</v>
      </c>
      <c r="AD148" s="145">
        <v>100</v>
      </c>
      <c r="AE148" s="146">
        <v>850</v>
      </c>
      <c r="AF148" s="146">
        <v>0</v>
      </c>
      <c r="AG148" s="146">
        <v>7312</v>
      </c>
      <c r="AH148" s="147">
        <v>0</v>
      </c>
      <c r="AI148"/>
      <c r="AL148" s="158">
        <f t="shared" si="12"/>
        <v>8262</v>
      </c>
      <c r="AM148" s="158">
        <f t="shared" si="14"/>
        <v>8262</v>
      </c>
      <c r="AN148">
        <f t="shared" si="15"/>
        <v>0</v>
      </c>
      <c r="AO148">
        <f t="shared" si="13"/>
        <v>0</v>
      </c>
    </row>
    <row r="149" spans="1:41" ht="31.5" x14ac:dyDescent="0.25">
      <c r="A149" s="110" t="s">
        <v>753</v>
      </c>
      <c r="B149" s="113" t="s">
        <v>467</v>
      </c>
      <c r="C149" s="110">
        <v>12</v>
      </c>
      <c r="D149" s="110" t="s">
        <v>216</v>
      </c>
      <c r="E149" s="111" t="s">
        <v>568</v>
      </c>
      <c r="F149" s="113" t="s">
        <v>715</v>
      </c>
      <c r="G149" s="156"/>
      <c r="H149" s="115"/>
      <c r="I149" s="189"/>
      <c r="J149" s="148">
        <v>9990</v>
      </c>
      <c r="K149" s="149">
        <v>9990</v>
      </c>
      <c r="L149" s="143"/>
      <c r="M149" s="144"/>
      <c r="N149" s="172">
        <v>0</v>
      </c>
      <c r="O149" s="146">
        <v>0</v>
      </c>
      <c r="P149" s="146">
        <v>0</v>
      </c>
      <c r="Q149" s="147">
        <v>0</v>
      </c>
      <c r="R149" s="145">
        <v>0</v>
      </c>
      <c r="S149" s="146">
        <v>0</v>
      </c>
      <c r="T149" s="146">
        <v>0</v>
      </c>
      <c r="U149" s="147">
        <v>8840</v>
      </c>
      <c r="V149" s="145">
        <v>50</v>
      </c>
      <c r="W149" s="146">
        <v>1100</v>
      </c>
      <c r="X149" s="146">
        <v>0</v>
      </c>
      <c r="Y149" s="147">
        <v>0</v>
      </c>
      <c r="Z149" s="145">
        <v>0</v>
      </c>
      <c r="AA149" s="146">
        <v>0</v>
      </c>
      <c r="AB149" s="146">
        <v>0</v>
      </c>
      <c r="AC149" s="147">
        <v>0</v>
      </c>
      <c r="AD149" s="145">
        <v>50</v>
      </c>
      <c r="AE149" s="146">
        <v>1100</v>
      </c>
      <c r="AF149" s="146">
        <v>0</v>
      </c>
      <c r="AG149" s="146">
        <v>8840</v>
      </c>
      <c r="AH149" s="147">
        <v>0</v>
      </c>
      <c r="AI149"/>
      <c r="AL149" s="158">
        <f t="shared" si="12"/>
        <v>9990</v>
      </c>
      <c r="AM149" s="158">
        <f t="shared" si="14"/>
        <v>9990</v>
      </c>
      <c r="AN149">
        <f t="shared" si="15"/>
        <v>0</v>
      </c>
      <c r="AO149">
        <f t="shared" si="13"/>
        <v>0</v>
      </c>
    </row>
    <row r="150" spans="1:41" ht="47.25" x14ac:dyDescent="0.25">
      <c r="A150" s="110" t="s">
        <v>753</v>
      </c>
      <c r="B150" s="113" t="s">
        <v>468</v>
      </c>
      <c r="C150" s="110">
        <v>12</v>
      </c>
      <c r="D150" s="110" t="s">
        <v>216</v>
      </c>
      <c r="E150" s="111" t="s">
        <v>570</v>
      </c>
      <c r="F150" s="113" t="s">
        <v>716</v>
      </c>
      <c r="G150" s="156"/>
      <c r="H150" s="115"/>
      <c r="I150" s="189"/>
      <c r="J150" s="148">
        <v>7140</v>
      </c>
      <c r="K150" s="149">
        <v>7140</v>
      </c>
      <c r="L150" s="143"/>
      <c r="M150" s="144"/>
      <c r="N150" s="172">
        <v>0</v>
      </c>
      <c r="O150" s="146">
        <v>0</v>
      </c>
      <c r="P150" s="146">
        <v>0</v>
      </c>
      <c r="Q150" s="147">
        <v>0</v>
      </c>
      <c r="R150" s="145">
        <v>0</v>
      </c>
      <c r="S150" s="146">
        <v>0</v>
      </c>
      <c r="T150" s="146">
        <v>6605</v>
      </c>
      <c r="U150" s="147">
        <v>0</v>
      </c>
      <c r="V150" s="145">
        <v>0</v>
      </c>
      <c r="W150" s="146">
        <v>535</v>
      </c>
      <c r="X150" s="146">
        <v>0</v>
      </c>
      <c r="Y150" s="147">
        <v>0</v>
      </c>
      <c r="Z150" s="145">
        <v>0</v>
      </c>
      <c r="AA150" s="146">
        <v>0</v>
      </c>
      <c r="AB150" s="146">
        <v>0</v>
      </c>
      <c r="AC150" s="147">
        <v>0</v>
      </c>
      <c r="AD150" s="145">
        <v>50</v>
      </c>
      <c r="AE150" s="146">
        <v>400</v>
      </c>
      <c r="AF150" s="146">
        <v>85</v>
      </c>
      <c r="AG150" s="146">
        <v>6605</v>
      </c>
      <c r="AH150" s="147">
        <v>0</v>
      </c>
      <c r="AI150"/>
      <c r="AL150" s="158">
        <f t="shared" si="12"/>
        <v>7140</v>
      </c>
      <c r="AM150" s="158">
        <f t="shared" si="14"/>
        <v>7140</v>
      </c>
      <c r="AN150">
        <f t="shared" si="15"/>
        <v>0</v>
      </c>
      <c r="AO150">
        <f t="shared" si="13"/>
        <v>0</v>
      </c>
    </row>
    <row r="151" spans="1:41" ht="31.5" x14ac:dyDescent="0.25">
      <c r="A151" s="110" t="s">
        <v>753</v>
      </c>
      <c r="B151" s="113" t="s">
        <v>469</v>
      </c>
      <c r="C151" s="110">
        <v>12</v>
      </c>
      <c r="D151" s="110" t="s">
        <v>216</v>
      </c>
      <c r="E151" s="111" t="s">
        <v>567</v>
      </c>
      <c r="F151" s="113" t="s">
        <v>717</v>
      </c>
      <c r="G151" s="156"/>
      <c r="H151" s="115"/>
      <c r="I151" s="189"/>
      <c r="J151" s="148">
        <v>1112</v>
      </c>
      <c r="K151" s="149">
        <v>1112</v>
      </c>
      <c r="L151" s="143"/>
      <c r="M151" s="144"/>
      <c r="N151" s="172">
        <v>0</v>
      </c>
      <c r="O151" s="146">
        <v>0</v>
      </c>
      <c r="P151" s="146">
        <v>0</v>
      </c>
      <c r="Q151" s="147">
        <v>0</v>
      </c>
      <c r="R151" s="145">
        <v>0</v>
      </c>
      <c r="S151" s="146">
        <v>0</v>
      </c>
      <c r="T151" s="146">
        <v>0</v>
      </c>
      <c r="U151" s="147">
        <v>942</v>
      </c>
      <c r="V151" s="145">
        <v>42</v>
      </c>
      <c r="W151" s="146">
        <v>128</v>
      </c>
      <c r="X151" s="146">
        <v>0</v>
      </c>
      <c r="Y151" s="147">
        <v>0</v>
      </c>
      <c r="Z151" s="145">
        <v>0</v>
      </c>
      <c r="AA151" s="146">
        <v>0</v>
      </c>
      <c r="AB151" s="146">
        <v>0</v>
      </c>
      <c r="AC151" s="147">
        <v>0</v>
      </c>
      <c r="AD151" s="145">
        <v>42</v>
      </c>
      <c r="AE151" s="146">
        <v>128</v>
      </c>
      <c r="AF151" s="146"/>
      <c r="AG151" s="146">
        <v>942</v>
      </c>
      <c r="AH151" s="147">
        <v>0</v>
      </c>
      <c r="AI151"/>
      <c r="AL151" s="158">
        <f t="shared" si="12"/>
        <v>1112</v>
      </c>
      <c r="AM151" s="158">
        <f t="shared" si="14"/>
        <v>1112</v>
      </c>
      <c r="AN151">
        <f t="shared" si="15"/>
        <v>0</v>
      </c>
      <c r="AO151">
        <f t="shared" si="13"/>
        <v>0</v>
      </c>
    </row>
    <row r="152" spans="1:41" ht="15.75" thickBot="1" x14ac:dyDescent="0.3">
      <c r="J152" s="173">
        <f>SUM(J3:J151)</f>
        <v>1283667</v>
      </c>
      <c r="K152" s="174">
        <f>SUM(K3:K151)</f>
        <v>682816</v>
      </c>
      <c r="L152" s="173">
        <f>SUM(L3:L151)</f>
        <v>19207</v>
      </c>
      <c r="M152" s="174"/>
      <c r="N152" s="175">
        <f>SUM(N3:N151)</f>
        <v>0</v>
      </c>
      <c r="O152" s="176">
        <f t="shared" ref="O152:AH152" si="16">SUM(O3:O151)</f>
        <v>48576</v>
      </c>
      <c r="P152" s="176">
        <f t="shared" si="16"/>
        <v>40289</v>
      </c>
      <c r="Q152" s="177">
        <f t="shared" si="16"/>
        <v>75135</v>
      </c>
      <c r="R152" s="178">
        <f t="shared" si="16"/>
        <v>0</v>
      </c>
      <c r="S152" s="176">
        <f t="shared" si="16"/>
        <v>66634</v>
      </c>
      <c r="T152" s="176">
        <f t="shared" si="16"/>
        <v>71386</v>
      </c>
      <c r="U152" s="177">
        <f t="shared" si="16"/>
        <v>125753</v>
      </c>
      <c r="V152" s="178">
        <f>SUM(V3:V151)</f>
        <v>93231</v>
      </c>
      <c r="W152" s="176">
        <f>SUM(W3:W151)</f>
        <v>33650</v>
      </c>
      <c r="X152" s="176">
        <f>SUM(X3:X151)</f>
        <v>0</v>
      </c>
      <c r="Y152" s="177">
        <f>SUM(Y3:Y151)</f>
        <v>0</v>
      </c>
      <c r="Z152" s="178">
        <f t="shared" si="16"/>
        <v>25698</v>
      </c>
      <c r="AA152" s="176">
        <f t="shared" si="16"/>
        <v>7193</v>
      </c>
      <c r="AB152" s="176">
        <f t="shared" si="16"/>
        <v>24647</v>
      </c>
      <c r="AC152" s="177">
        <f t="shared" si="16"/>
        <v>70624</v>
      </c>
      <c r="AD152" s="178">
        <f t="shared" si="16"/>
        <v>23404</v>
      </c>
      <c r="AE152" s="176">
        <f t="shared" si="16"/>
        <v>53538</v>
      </c>
      <c r="AF152" s="176">
        <f t="shared" si="16"/>
        <v>14095</v>
      </c>
      <c r="AG152" s="176">
        <f t="shared" si="16"/>
        <v>580648</v>
      </c>
      <c r="AH152" s="177">
        <f t="shared" si="16"/>
        <v>11131</v>
      </c>
    </row>
    <row r="153" spans="1:41" ht="15.75" thickTop="1" x14ac:dyDescent="0.25">
      <c r="N153" s="196">
        <f>SUM(N152:Q152)</f>
        <v>164000</v>
      </c>
      <c r="O153" s="196"/>
      <c r="P153" s="196"/>
      <c r="Q153" s="196"/>
      <c r="R153" s="196">
        <f>SUM(R152:U152)</f>
        <v>263773</v>
      </c>
      <c r="S153" s="196"/>
      <c r="T153" s="196"/>
      <c r="U153" s="196"/>
      <c r="V153" s="196">
        <f>SUM(V152:Y152)</f>
        <v>126881</v>
      </c>
      <c r="W153" s="196"/>
      <c r="X153" s="196"/>
      <c r="Y153" s="196"/>
      <c r="Z153" s="196">
        <f>SUM(Z152:AC152)</f>
        <v>128162</v>
      </c>
      <c r="AA153" s="196"/>
      <c r="AB153" s="196"/>
      <c r="AC153" s="196"/>
    </row>
    <row r="154" spans="1:41" ht="15.75" x14ac:dyDescent="0.25">
      <c r="A154" s="108"/>
      <c r="B154" s="108" t="s">
        <v>328</v>
      </c>
    </row>
  </sheetData>
  <autoFilter ref="B2:AH152" xr:uid="{CB6F54C0-2E10-4F11-A40E-1AC65DDADEB2}"/>
  <mergeCells count="6">
    <mergeCell ref="N153:Q153"/>
    <mergeCell ref="R153:U153"/>
    <mergeCell ref="Z153:AC153"/>
    <mergeCell ref="V153:Y153"/>
    <mergeCell ref="N1:Y1"/>
    <mergeCell ref="Z1:AC1"/>
  </mergeCells>
  <dataValidations disablePrompts="1" count="1">
    <dataValidation type="list" allowBlank="1" showInputMessage="1" showErrorMessage="1" sqref="J5" xr:uid="{6D468A4F-D906-4432-9A46-07710288634C}">
      <formula1>"Plan,NI Only,Small Infrastructure, Medium Infrastructure, Large Infrastructure,Small Combo,Medium Combo,Large Combo"</formula1>
    </dataValidation>
  </dataValidations>
  <pageMargins left="0.7" right="0.7" top="0.75" bottom="0.75" header="0.3" footer="0.3"/>
  <pageSetup paperSize="5" scale="47" fitToHeight="0" orientation="landscape" horizontalDpi="1200" verticalDpi="1200" r:id="rId1"/>
  <headerFooter>
    <oddHeader>&amp;C&amp;24ATP Cycle 6 MPO Selection List with Caltrans Funding Assignment Recommendations</oddHeader>
  </headerFooter>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6156C-6346-4D4D-82CE-4891F7559BDB}">
  <dimension ref="A1:F243"/>
  <sheetViews>
    <sheetView topLeftCell="A64" workbookViewId="0">
      <selection activeCell="E88" sqref="E88"/>
    </sheetView>
    <sheetView workbookViewId="1"/>
  </sheetViews>
  <sheetFormatPr defaultColWidth="20.42578125" defaultRowHeight="12.75" x14ac:dyDescent="0.2"/>
  <cols>
    <col min="1" max="1" width="9.28515625" style="191" bestFit="1" customWidth="1"/>
    <col min="2" max="2" width="10.85546875" style="191" bestFit="1" customWidth="1"/>
    <col min="3" max="3" width="20.140625" style="191" bestFit="1" customWidth="1"/>
    <col min="4" max="4" width="9.85546875" style="191" bestFit="1" customWidth="1"/>
    <col min="5" max="5" width="55.42578125" style="191" bestFit="1" customWidth="1"/>
    <col min="6" max="16384" width="20.42578125" style="191"/>
  </cols>
  <sheetData>
    <row r="1" spans="1:6" x14ac:dyDescent="0.2">
      <c r="A1" s="190" t="s">
        <v>768</v>
      </c>
      <c r="B1" s="190" t="s">
        <v>769</v>
      </c>
      <c r="C1" s="190" t="s">
        <v>770</v>
      </c>
      <c r="D1" s="190" t="s">
        <v>767</v>
      </c>
      <c r="E1" s="190" t="s">
        <v>1214</v>
      </c>
      <c r="F1" s="190" t="s">
        <v>771</v>
      </c>
    </row>
    <row r="2" spans="1:6" x14ac:dyDescent="0.2">
      <c r="A2" s="192" t="s">
        <v>772</v>
      </c>
      <c r="B2" s="193">
        <v>10</v>
      </c>
      <c r="C2" s="192" t="s">
        <v>773</v>
      </c>
      <c r="D2" s="192" t="s">
        <v>774</v>
      </c>
      <c r="E2" s="192" t="s">
        <v>1212</v>
      </c>
      <c r="F2" s="192" t="s">
        <v>204</v>
      </c>
    </row>
    <row r="3" spans="1:6" x14ac:dyDescent="0.2">
      <c r="A3" s="192" t="s">
        <v>772</v>
      </c>
      <c r="B3" s="193">
        <v>10</v>
      </c>
      <c r="D3" s="192" t="s">
        <v>775</v>
      </c>
      <c r="E3" s="192" t="s">
        <v>324</v>
      </c>
      <c r="F3" s="192" t="s">
        <v>776</v>
      </c>
    </row>
    <row r="4" spans="1:6" x14ac:dyDescent="0.2">
      <c r="A4" s="192" t="s">
        <v>772</v>
      </c>
      <c r="B4" s="193">
        <v>10</v>
      </c>
      <c r="C4" s="192" t="s">
        <v>777</v>
      </c>
      <c r="D4" s="192" t="s">
        <v>778</v>
      </c>
      <c r="E4" s="192" t="s">
        <v>80</v>
      </c>
      <c r="F4" s="192" t="s">
        <v>207</v>
      </c>
    </row>
    <row r="5" spans="1:6" x14ac:dyDescent="0.2">
      <c r="A5" s="192" t="s">
        <v>772</v>
      </c>
      <c r="B5" s="193">
        <v>10</v>
      </c>
      <c r="C5" s="192" t="s">
        <v>779</v>
      </c>
      <c r="D5" s="192" t="s">
        <v>780</v>
      </c>
      <c r="E5" s="192" t="s">
        <v>105</v>
      </c>
      <c r="F5" s="192" t="s">
        <v>298</v>
      </c>
    </row>
    <row r="6" spans="1:6" x14ac:dyDescent="0.2">
      <c r="A6" s="192" t="s">
        <v>772</v>
      </c>
      <c r="B6" s="193">
        <v>10</v>
      </c>
      <c r="C6" s="192" t="s">
        <v>781</v>
      </c>
      <c r="D6" s="192" t="s">
        <v>782</v>
      </c>
      <c r="E6" s="192" t="s">
        <v>81</v>
      </c>
      <c r="F6" s="192" t="s">
        <v>209</v>
      </c>
    </row>
    <row r="7" spans="1:6" x14ac:dyDescent="0.2">
      <c r="A7" s="192" t="s">
        <v>772</v>
      </c>
      <c r="B7" s="193">
        <v>10</v>
      </c>
      <c r="C7" s="192" t="s">
        <v>783</v>
      </c>
      <c r="D7" s="192" t="s">
        <v>784</v>
      </c>
      <c r="E7" s="192" t="s">
        <v>82</v>
      </c>
      <c r="F7" s="192" t="s">
        <v>210</v>
      </c>
    </row>
    <row r="8" spans="1:6" x14ac:dyDescent="0.2">
      <c r="A8" s="192" t="s">
        <v>772</v>
      </c>
      <c r="B8" s="193">
        <v>10</v>
      </c>
      <c r="D8" s="192" t="s">
        <v>785</v>
      </c>
      <c r="E8" s="192" t="s">
        <v>1215</v>
      </c>
      <c r="F8" s="192" t="s">
        <v>301</v>
      </c>
    </row>
    <row r="9" spans="1:6" x14ac:dyDescent="0.2">
      <c r="A9" s="192" t="s">
        <v>772</v>
      </c>
      <c r="B9" s="193">
        <v>11</v>
      </c>
      <c r="C9" s="192" t="s">
        <v>786</v>
      </c>
      <c r="D9" s="192" t="s">
        <v>787</v>
      </c>
      <c r="E9" s="192" t="s">
        <v>83</v>
      </c>
      <c r="F9" s="192" t="s">
        <v>212</v>
      </c>
    </row>
    <row r="10" spans="1:6" x14ac:dyDescent="0.2">
      <c r="A10" s="192" t="s">
        <v>772</v>
      </c>
      <c r="B10" s="193">
        <v>11</v>
      </c>
      <c r="C10" s="192" t="s">
        <v>788</v>
      </c>
      <c r="D10" s="192" t="s">
        <v>789</v>
      </c>
      <c r="E10" s="192" t="s">
        <v>84</v>
      </c>
      <c r="F10" s="192" t="s">
        <v>214</v>
      </c>
    </row>
    <row r="11" spans="1:6" x14ac:dyDescent="0.2">
      <c r="A11" s="192" t="s">
        <v>772</v>
      </c>
      <c r="B11" s="193">
        <v>11</v>
      </c>
      <c r="C11" s="192" t="s">
        <v>790</v>
      </c>
      <c r="D11" s="192" t="s">
        <v>791</v>
      </c>
      <c r="E11" s="192" t="s">
        <v>1266</v>
      </c>
      <c r="F11" s="192" t="s">
        <v>302</v>
      </c>
    </row>
    <row r="12" spans="1:6" x14ac:dyDescent="0.2">
      <c r="A12" s="192" t="s">
        <v>772</v>
      </c>
      <c r="B12" s="193">
        <v>11</v>
      </c>
      <c r="D12" s="192" t="s">
        <v>792</v>
      </c>
      <c r="E12" s="192" t="s">
        <v>1267</v>
      </c>
      <c r="F12" s="192" t="s">
        <v>215</v>
      </c>
    </row>
    <row r="13" spans="1:6" x14ac:dyDescent="0.2">
      <c r="A13" s="192" t="s">
        <v>772</v>
      </c>
      <c r="B13" s="193">
        <v>12</v>
      </c>
      <c r="D13" s="192" t="s">
        <v>793</v>
      </c>
      <c r="E13" s="192" t="s">
        <v>85</v>
      </c>
      <c r="F13" s="192" t="s">
        <v>217</v>
      </c>
    </row>
    <row r="14" spans="1:6" x14ac:dyDescent="0.2">
      <c r="A14" s="192" t="s">
        <v>772</v>
      </c>
      <c r="B14" s="193">
        <v>12</v>
      </c>
      <c r="C14" s="192" t="s">
        <v>794</v>
      </c>
      <c r="D14" s="192" t="s">
        <v>795</v>
      </c>
      <c r="E14" s="192" t="s">
        <v>86</v>
      </c>
      <c r="F14" s="192" t="s">
        <v>219</v>
      </c>
    </row>
    <row r="15" spans="1:6" x14ac:dyDescent="0.2">
      <c r="A15" s="192" t="s">
        <v>772</v>
      </c>
      <c r="B15" s="193">
        <v>1</v>
      </c>
      <c r="C15" s="192" t="s">
        <v>796</v>
      </c>
      <c r="D15" s="192" t="s">
        <v>797</v>
      </c>
      <c r="E15" s="192" t="s">
        <v>1213</v>
      </c>
      <c r="F15" s="192" t="s">
        <v>221</v>
      </c>
    </row>
    <row r="16" spans="1:6" x14ac:dyDescent="0.2">
      <c r="A16" s="192" t="s">
        <v>772</v>
      </c>
      <c r="B16" s="193">
        <v>1</v>
      </c>
      <c r="C16" s="192" t="s">
        <v>798</v>
      </c>
      <c r="D16" s="192" t="s">
        <v>799</v>
      </c>
      <c r="E16" s="192" t="s">
        <v>31</v>
      </c>
      <c r="F16" s="192" t="s">
        <v>112</v>
      </c>
    </row>
    <row r="17" spans="1:6" x14ac:dyDescent="0.2">
      <c r="A17" s="192" t="s">
        <v>772</v>
      </c>
      <c r="B17" s="193">
        <v>1</v>
      </c>
      <c r="D17" s="192" t="s">
        <v>800</v>
      </c>
      <c r="E17" s="192" t="s">
        <v>88</v>
      </c>
      <c r="F17" s="192" t="s">
        <v>224</v>
      </c>
    </row>
    <row r="18" spans="1:6" x14ac:dyDescent="0.2">
      <c r="A18" s="192" t="s">
        <v>772</v>
      </c>
      <c r="B18" s="193">
        <v>2</v>
      </c>
      <c r="C18" s="192" t="s">
        <v>801</v>
      </c>
      <c r="D18" s="192" t="s">
        <v>802</v>
      </c>
      <c r="E18" s="192" t="s">
        <v>89</v>
      </c>
      <c r="F18" s="192" t="s">
        <v>803</v>
      </c>
    </row>
    <row r="19" spans="1:6" x14ac:dyDescent="0.2">
      <c r="A19" s="192" t="s">
        <v>772</v>
      </c>
      <c r="B19" s="193">
        <v>2</v>
      </c>
      <c r="D19" s="192" t="s">
        <v>1269</v>
      </c>
      <c r="E19" s="192" t="s">
        <v>32</v>
      </c>
      <c r="F19" s="192" t="s">
        <v>116</v>
      </c>
    </row>
    <row r="20" spans="1:6" x14ac:dyDescent="0.2">
      <c r="A20" s="192" t="s">
        <v>772</v>
      </c>
      <c r="B20" s="193">
        <v>2</v>
      </c>
      <c r="D20" s="192" t="s">
        <v>1270</v>
      </c>
      <c r="E20" s="192" t="s">
        <v>316</v>
      </c>
      <c r="F20" s="192" t="s">
        <v>231</v>
      </c>
    </row>
    <row r="21" spans="1:6" x14ac:dyDescent="0.2">
      <c r="A21" s="192" t="s">
        <v>772</v>
      </c>
      <c r="B21" s="193">
        <v>2</v>
      </c>
      <c r="D21" s="192" t="s">
        <v>804</v>
      </c>
      <c r="E21" s="192" t="s">
        <v>33</v>
      </c>
      <c r="F21" s="192" t="s">
        <v>117</v>
      </c>
    </row>
    <row r="22" spans="1:6" x14ac:dyDescent="0.2">
      <c r="A22" s="192" t="s">
        <v>772</v>
      </c>
      <c r="B22" s="193">
        <v>3</v>
      </c>
      <c r="C22" s="192" t="s">
        <v>805</v>
      </c>
      <c r="D22" s="192" t="s">
        <v>1271</v>
      </c>
      <c r="E22" s="192" t="s">
        <v>90</v>
      </c>
      <c r="F22" s="192" t="s">
        <v>235</v>
      </c>
    </row>
    <row r="23" spans="1:6" x14ac:dyDescent="0.2">
      <c r="A23" s="192" t="s">
        <v>772</v>
      </c>
      <c r="B23" s="193">
        <v>3</v>
      </c>
      <c r="D23" s="192" t="s">
        <v>806</v>
      </c>
      <c r="E23" s="192" t="s">
        <v>34</v>
      </c>
      <c r="F23" s="192" t="s">
        <v>120</v>
      </c>
    </row>
    <row r="24" spans="1:6" x14ac:dyDescent="0.2">
      <c r="A24" s="192" t="s">
        <v>772</v>
      </c>
      <c r="B24" s="193">
        <v>3</v>
      </c>
      <c r="D24" s="192" t="s">
        <v>1272</v>
      </c>
      <c r="E24" s="192" t="s">
        <v>1216</v>
      </c>
      <c r="F24" s="192" t="s">
        <v>237</v>
      </c>
    </row>
    <row r="25" spans="1:6" x14ac:dyDescent="0.2">
      <c r="A25" s="192" t="s">
        <v>772</v>
      </c>
      <c r="B25" s="193">
        <v>3</v>
      </c>
      <c r="C25" s="192" t="s">
        <v>807</v>
      </c>
      <c r="D25" s="192" t="s">
        <v>808</v>
      </c>
      <c r="E25" s="192" t="s">
        <v>91</v>
      </c>
      <c r="F25" s="192" t="s">
        <v>239</v>
      </c>
    </row>
    <row r="26" spans="1:6" x14ac:dyDescent="0.2">
      <c r="A26" s="192" t="s">
        <v>772</v>
      </c>
      <c r="B26" s="193">
        <v>3</v>
      </c>
      <c r="D26" s="192" t="s">
        <v>809</v>
      </c>
      <c r="E26" s="192" t="s">
        <v>92</v>
      </c>
      <c r="F26" s="192" t="s">
        <v>241</v>
      </c>
    </row>
    <row r="27" spans="1:6" x14ac:dyDescent="0.2">
      <c r="A27" s="192" t="s">
        <v>772</v>
      </c>
      <c r="B27" s="193">
        <v>3</v>
      </c>
      <c r="C27" s="192" t="s">
        <v>810</v>
      </c>
      <c r="D27" s="192" t="s">
        <v>811</v>
      </c>
      <c r="E27" s="192" t="s">
        <v>1217</v>
      </c>
      <c r="F27" s="192" t="s">
        <v>812</v>
      </c>
    </row>
    <row r="28" spans="1:6" x14ac:dyDescent="0.2">
      <c r="A28" s="192" t="s">
        <v>772</v>
      </c>
      <c r="B28" s="193">
        <v>3</v>
      </c>
      <c r="D28" s="192" t="s">
        <v>813</v>
      </c>
      <c r="E28" s="192" t="s">
        <v>312</v>
      </c>
      <c r="F28" s="192" t="s">
        <v>125</v>
      </c>
    </row>
    <row r="29" spans="1:6" x14ac:dyDescent="0.2">
      <c r="A29" s="192" t="s">
        <v>772</v>
      </c>
      <c r="B29" s="193">
        <v>3</v>
      </c>
      <c r="D29" s="192" t="s">
        <v>814</v>
      </c>
      <c r="E29" s="192" t="s">
        <v>35</v>
      </c>
      <c r="F29" s="192" t="s">
        <v>127</v>
      </c>
    </row>
    <row r="30" spans="1:6" x14ac:dyDescent="0.2">
      <c r="A30" s="192" t="s">
        <v>772</v>
      </c>
      <c r="B30" s="193">
        <v>3</v>
      </c>
      <c r="C30" s="192" t="s">
        <v>815</v>
      </c>
      <c r="D30" s="192" t="s">
        <v>1273</v>
      </c>
      <c r="E30" s="192" t="s">
        <v>36</v>
      </c>
      <c r="F30" s="192" t="s">
        <v>129</v>
      </c>
    </row>
    <row r="31" spans="1:6" x14ac:dyDescent="0.2">
      <c r="A31" s="192" t="s">
        <v>772</v>
      </c>
      <c r="B31" s="193">
        <v>3</v>
      </c>
      <c r="C31" s="192" t="s">
        <v>816</v>
      </c>
      <c r="D31" s="192" t="s">
        <v>817</v>
      </c>
      <c r="E31" s="192" t="s">
        <v>37</v>
      </c>
      <c r="F31" s="192" t="s">
        <v>130</v>
      </c>
    </row>
    <row r="32" spans="1:6" x14ac:dyDescent="0.2">
      <c r="A32" s="192" t="s">
        <v>772</v>
      </c>
      <c r="B32" s="193">
        <v>3</v>
      </c>
      <c r="D32" s="192" t="s">
        <v>818</v>
      </c>
      <c r="E32" s="192" t="s">
        <v>38</v>
      </c>
      <c r="F32" s="192" t="s">
        <v>132</v>
      </c>
    </row>
    <row r="33" spans="1:6" x14ac:dyDescent="0.2">
      <c r="A33" s="192" t="s">
        <v>772</v>
      </c>
      <c r="B33" s="193">
        <v>3</v>
      </c>
      <c r="D33" s="192" t="s">
        <v>819</v>
      </c>
      <c r="E33" s="192" t="s">
        <v>39</v>
      </c>
      <c r="F33" s="192" t="s">
        <v>133</v>
      </c>
    </row>
    <row r="34" spans="1:6" x14ac:dyDescent="0.2">
      <c r="A34" s="192" t="s">
        <v>772</v>
      </c>
      <c r="B34" s="193">
        <v>3</v>
      </c>
      <c r="D34" s="192" t="s">
        <v>820</v>
      </c>
      <c r="E34" s="192" t="s">
        <v>40</v>
      </c>
      <c r="F34" s="192" t="s">
        <v>136</v>
      </c>
    </row>
    <row r="35" spans="1:6" x14ac:dyDescent="0.2">
      <c r="A35" s="192" t="s">
        <v>772</v>
      </c>
      <c r="B35" s="193">
        <v>3</v>
      </c>
      <c r="D35" s="192" t="s">
        <v>1274</v>
      </c>
      <c r="E35" s="192" t="s">
        <v>93</v>
      </c>
      <c r="F35" s="192" t="s">
        <v>821</v>
      </c>
    </row>
    <row r="36" spans="1:6" x14ac:dyDescent="0.2">
      <c r="A36" s="192" t="s">
        <v>772</v>
      </c>
      <c r="B36" s="193">
        <v>3</v>
      </c>
      <c r="C36" s="192" t="s">
        <v>822</v>
      </c>
      <c r="D36" s="192" t="s">
        <v>1275</v>
      </c>
      <c r="E36" s="192" t="s">
        <v>41</v>
      </c>
      <c r="F36" s="192" t="s">
        <v>137</v>
      </c>
    </row>
    <row r="37" spans="1:6" x14ac:dyDescent="0.2">
      <c r="A37" s="192" t="s">
        <v>772</v>
      </c>
      <c r="B37" s="193">
        <v>4</v>
      </c>
      <c r="D37" s="192" t="s">
        <v>823</v>
      </c>
      <c r="E37" s="192" t="s">
        <v>42</v>
      </c>
      <c r="F37" s="192" t="s">
        <v>139</v>
      </c>
    </row>
    <row r="38" spans="1:6" x14ac:dyDescent="0.2">
      <c r="A38" s="192" t="s">
        <v>772</v>
      </c>
      <c r="B38" s="193">
        <v>4</v>
      </c>
      <c r="D38" s="192" t="s">
        <v>824</v>
      </c>
      <c r="E38" s="192" t="s">
        <v>43</v>
      </c>
      <c r="F38" s="192" t="s">
        <v>141</v>
      </c>
    </row>
    <row r="39" spans="1:6" x14ac:dyDescent="0.2">
      <c r="A39" s="192" t="s">
        <v>772</v>
      </c>
      <c r="B39" s="193">
        <v>4</v>
      </c>
      <c r="C39" s="192" t="s">
        <v>825</v>
      </c>
      <c r="D39" s="192" t="s">
        <v>826</v>
      </c>
      <c r="E39" s="192" t="s">
        <v>44</v>
      </c>
      <c r="F39" s="192" t="s">
        <v>144</v>
      </c>
    </row>
    <row r="40" spans="1:6" x14ac:dyDescent="0.2">
      <c r="A40" s="192" t="s">
        <v>772</v>
      </c>
      <c r="B40" s="193">
        <v>4</v>
      </c>
      <c r="C40" s="192" t="s">
        <v>825</v>
      </c>
      <c r="D40" s="192" t="s">
        <v>827</v>
      </c>
      <c r="E40" s="192" t="s">
        <v>45</v>
      </c>
      <c r="F40" s="192" t="s">
        <v>145</v>
      </c>
    </row>
    <row r="41" spans="1:6" x14ac:dyDescent="0.2">
      <c r="A41" s="192" t="s">
        <v>772</v>
      </c>
      <c r="B41" s="193">
        <v>4</v>
      </c>
      <c r="C41" s="192" t="s">
        <v>828</v>
      </c>
      <c r="D41" s="192" t="s">
        <v>1276</v>
      </c>
      <c r="E41" s="192" t="s">
        <v>46</v>
      </c>
      <c r="F41" s="192" t="s">
        <v>146</v>
      </c>
    </row>
    <row r="42" spans="1:6" x14ac:dyDescent="0.2">
      <c r="A42" s="192" t="s">
        <v>772</v>
      </c>
      <c r="B42" s="193">
        <v>4</v>
      </c>
      <c r="D42" s="192" t="s">
        <v>829</v>
      </c>
      <c r="E42" s="192" t="s">
        <v>1218</v>
      </c>
      <c r="F42" s="192" t="s">
        <v>148</v>
      </c>
    </row>
    <row r="43" spans="1:6" x14ac:dyDescent="0.2">
      <c r="A43" s="192" t="s">
        <v>772</v>
      </c>
      <c r="B43" s="193">
        <v>5</v>
      </c>
      <c r="D43" s="192" t="s">
        <v>1277</v>
      </c>
      <c r="E43" s="192" t="s">
        <v>94</v>
      </c>
      <c r="F43" s="192" t="s">
        <v>249</v>
      </c>
    </row>
    <row r="44" spans="1:6" x14ac:dyDescent="0.2">
      <c r="A44" s="192" t="s">
        <v>772</v>
      </c>
      <c r="B44" s="193">
        <v>5</v>
      </c>
      <c r="D44" s="192" t="s">
        <v>1278</v>
      </c>
      <c r="E44" s="192" t="s">
        <v>95</v>
      </c>
      <c r="F44" s="192" t="s">
        <v>253</v>
      </c>
    </row>
    <row r="45" spans="1:6" x14ac:dyDescent="0.2">
      <c r="A45" s="192" t="s">
        <v>772</v>
      </c>
      <c r="B45" s="193">
        <v>5</v>
      </c>
      <c r="D45" s="192" t="s">
        <v>830</v>
      </c>
      <c r="E45" s="192" t="s">
        <v>47</v>
      </c>
      <c r="F45" s="192" t="s">
        <v>150</v>
      </c>
    </row>
    <row r="46" spans="1:6" x14ac:dyDescent="0.2">
      <c r="A46" s="192" t="s">
        <v>772</v>
      </c>
      <c r="B46" s="193">
        <v>5</v>
      </c>
      <c r="C46" s="192" t="s">
        <v>831</v>
      </c>
      <c r="D46" s="192" t="s">
        <v>1279</v>
      </c>
      <c r="E46" s="192" t="s">
        <v>96</v>
      </c>
      <c r="F46" s="192" t="s">
        <v>257</v>
      </c>
    </row>
    <row r="47" spans="1:6" x14ac:dyDescent="0.2">
      <c r="A47" s="192" t="s">
        <v>772</v>
      </c>
      <c r="B47" s="193">
        <v>5</v>
      </c>
      <c r="C47" s="192" t="s">
        <v>832</v>
      </c>
      <c r="D47" s="192" t="s">
        <v>1280</v>
      </c>
      <c r="E47" s="192" t="s">
        <v>48</v>
      </c>
      <c r="F47" s="192" t="s">
        <v>152</v>
      </c>
    </row>
    <row r="48" spans="1:6" x14ac:dyDescent="0.2">
      <c r="A48" s="192" t="s">
        <v>772</v>
      </c>
      <c r="B48" s="193">
        <v>5</v>
      </c>
      <c r="C48" s="192" t="s">
        <v>833</v>
      </c>
      <c r="D48" s="192" t="s">
        <v>1281</v>
      </c>
      <c r="E48" s="192" t="s">
        <v>49</v>
      </c>
      <c r="F48" s="192" t="s">
        <v>155</v>
      </c>
    </row>
    <row r="49" spans="1:6" x14ac:dyDescent="0.2">
      <c r="A49" s="192" t="s">
        <v>772</v>
      </c>
      <c r="B49" s="193">
        <v>5</v>
      </c>
      <c r="C49" s="192" t="s">
        <v>834</v>
      </c>
      <c r="D49" s="192" t="s">
        <v>1282</v>
      </c>
      <c r="E49" s="192" t="s">
        <v>1219</v>
      </c>
      <c r="F49" s="192" t="s">
        <v>260</v>
      </c>
    </row>
    <row r="50" spans="1:6" x14ac:dyDescent="0.2">
      <c r="A50" s="192" t="s">
        <v>772</v>
      </c>
      <c r="B50" s="193">
        <v>5</v>
      </c>
      <c r="C50" s="192" t="s">
        <v>835</v>
      </c>
      <c r="D50" s="192" t="s">
        <v>1283</v>
      </c>
      <c r="E50" s="192" t="s">
        <v>1220</v>
      </c>
      <c r="F50" s="192" t="s">
        <v>262</v>
      </c>
    </row>
    <row r="51" spans="1:6" x14ac:dyDescent="0.2">
      <c r="A51" s="192" t="s">
        <v>772</v>
      </c>
      <c r="B51" s="193">
        <v>5</v>
      </c>
      <c r="C51" s="192" t="s">
        <v>836</v>
      </c>
      <c r="D51" s="192" t="s">
        <v>1284</v>
      </c>
      <c r="E51" s="192" t="s">
        <v>1221</v>
      </c>
      <c r="F51" s="192" t="s">
        <v>265</v>
      </c>
    </row>
    <row r="52" spans="1:6" x14ac:dyDescent="0.2">
      <c r="A52" s="192" t="s">
        <v>772</v>
      </c>
      <c r="B52" s="193">
        <v>5</v>
      </c>
      <c r="C52" s="192" t="s">
        <v>837</v>
      </c>
      <c r="D52" s="192" t="s">
        <v>1285</v>
      </c>
      <c r="E52" s="192" t="s">
        <v>97</v>
      </c>
      <c r="F52" s="192" t="s">
        <v>838</v>
      </c>
    </row>
    <row r="53" spans="1:6" x14ac:dyDescent="0.2">
      <c r="A53" s="192" t="s">
        <v>772</v>
      </c>
      <c r="B53" s="193">
        <v>5</v>
      </c>
      <c r="D53" s="192" t="s">
        <v>839</v>
      </c>
      <c r="E53" s="192" t="s">
        <v>98</v>
      </c>
      <c r="F53" s="192" t="s">
        <v>270</v>
      </c>
    </row>
    <row r="54" spans="1:6" x14ac:dyDescent="0.2">
      <c r="A54" s="192" t="s">
        <v>772</v>
      </c>
      <c r="B54" s="193">
        <v>5</v>
      </c>
      <c r="D54" s="192" t="s">
        <v>840</v>
      </c>
      <c r="E54" s="192" t="s">
        <v>50</v>
      </c>
      <c r="F54" s="192" t="s">
        <v>841</v>
      </c>
    </row>
    <row r="55" spans="1:6" x14ac:dyDescent="0.2">
      <c r="A55" s="192" t="s">
        <v>772</v>
      </c>
      <c r="B55" s="193">
        <v>5</v>
      </c>
      <c r="D55" s="192" t="s">
        <v>1286</v>
      </c>
      <c r="E55" s="192" t="s">
        <v>99</v>
      </c>
      <c r="F55" s="192" t="s">
        <v>273</v>
      </c>
    </row>
    <row r="56" spans="1:6" x14ac:dyDescent="0.2">
      <c r="A56" s="192" t="s">
        <v>772</v>
      </c>
      <c r="B56" s="193">
        <v>5</v>
      </c>
      <c r="D56" s="192" t="s">
        <v>1287</v>
      </c>
      <c r="E56" s="192" t="s">
        <v>51</v>
      </c>
      <c r="F56" s="192" t="s">
        <v>157</v>
      </c>
    </row>
    <row r="57" spans="1:6" x14ac:dyDescent="0.2">
      <c r="A57" s="192" t="s">
        <v>772</v>
      </c>
      <c r="B57" s="193">
        <v>5</v>
      </c>
      <c r="D57" s="192" t="s">
        <v>1288</v>
      </c>
      <c r="E57" s="192" t="s">
        <v>52</v>
      </c>
      <c r="F57" s="192" t="s">
        <v>158</v>
      </c>
    </row>
    <row r="58" spans="1:6" x14ac:dyDescent="0.2">
      <c r="A58" s="192" t="s">
        <v>772</v>
      </c>
      <c r="B58" s="193">
        <v>5</v>
      </c>
      <c r="D58" s="192" t="s">
        <v>842</v>
      </c>
      <c r="E58" s="192" t="s">
        <v>53</v>
      </c>
      <c r="F58" s="192" t="s">
        <v>159</v>
      </c>
    </row>
    <row r="59" spans="1:6" x14ac:dyDescent="0.2">
      <c r="A59" s="192" t="s">
        <v>772</v>
      </c>
      <c r="B59" s="193">
        <v>5</v>
      </c>
      <c r="C59" s="192" t="s">
        <v>843</v>
      </c>
      <c r="D59" s="192" t="s">
        <v>1289</v>
      </c>
      <c r="E59" s="192" t="s">
        <v>54</v>
      </c>
      <c r="F59" s="192" t="s">
        <v>161</v>
      </c>
    </row>
    <row r="60" spans="1:6" x14ac:dyDescent="0.2">
      <c r="A60" s="192" t="s">
        <v>772</v>
      </c>
      <c r="B60" s="193">
        <v>5</v>
      </c>
      <c r="C60" s="192" t="s">
        <v>844</v>
      </c>
      <c r="D60" s="192" t="s">
        <v>845</v>
      </c>
      <c r="E60" s="192" t="s">
        <v>100</v>
      </c>
      <c r="F60" s="192" t="s">
        <v>277</v>
      </c>
    </row>
    <row r="61" spans="1:6" x14ac:dyDescent="0.2">
      <c r="A61" s="192" t="s">
        <v>772</v>
      </c>
      <c r="B61" s="193">
        <v>5</v>
      </c>
      <c r="C61" s="192" t="s">
        <v>846</v>
      </c>
      <c r="D61" s="192" t="s">
        <v>1290</v>
      </c>
      <c r="E61" s="192" t="s">
        <v>55</v>
      </c>
      <c r="F61" s="192" t="s">
        <v>163</v>
      </c>
    </row>
    <row r="62" spans="1:6" x14ac:dyDescent="0.2">
      <c r="A62" s="192" t="s">
        <v>772</v>
      </c>
      <c r="B62" s="193">
        <v>5</v>
      </c>
      <c r="C62" s="192" t="s">
        <v>847</v>
      </c>
      <c r="D62" s="192" t="s">
        <v>848</v>
      </c>
      <c r="E62" s="192" t="s">
        <v>101</v>
      </c>
      <c r="F62" s="192" t="s">
        <v>279</v>
      </c>
    </row>
    <row r="63" spans="1:6" x14ac:dyDescent="0.2">
      <c r="A63" s="192" t="s">
        <v>772</v>
      </c>
      <c r="B63" s="193">
        <v>5</v>
      </c>
      <c r="D63" s="192" t="s">
        <v>849</v>
      </c>
      <c r="E63" s="192" t="s">
        <v>56</v>
      </c>
      <c r="F63" s="192" t="s">
        <v>850</v>
      </c>
    </row>
    <row r="64" spans="1:6" x14ac:dyDescent="0.2">
      <c r="A64" s="192" t="s">
        <v>772</v>
      </c>
      <c r="B64" s="193">
        <v>5</v>
      </c>
      <c r="C64" s="192" t="s">
        <v>851</v>
      </c>
      <c r="D64" s="192" t="s">
        <v>1291</v>
      </c>
      <c r="E64" s="192" t="s">
        <v>102</v>
      </c>
      <c r="F64" s="192" t="s">
        <v>282</v>
      </c>
    </row>
    <row r="65" spans="1:6" x14ac:dyDescent="0.2">
      <c r="A65" s="192" t="s">
        <v>772</v>
      </c>
      <c r="B65" s="193">
        <v>5</v>
      </c>
      <c r="C65" s="192" t="s">
        <v>852</v>
      </c>
      <c r="D65" s="192" t="s">
        <v>853</v>
      </c>
      <c r="E65" s="192" t="s">
        <v>103</v>
      </c>
      <c r="F65" s="192" t="s">
        <v>854</v>
      </c>
    </row>
    <row r="66" spans="1:6" x14ac:dyDescent="0.2">
      <c r="A66" s="192" t="s">
        <v>772</v>
      </c>
      <c r="B66" s="193">
        <v>5</v>
      </c>
      <c r="C66" s="192" t="s">
        <v>855</v>
      </c>
      <c r="D66" s="192" t="s">
        <v>1292</v>
      </c>
      <c r="E66" s="192" t="s">
        <v>57</v>
      </c>
      <c r="F66" s="192" t="s">
        <v>165</v>
      </c>
    </row>
    <row r="67" spans="1:6" x14ac:dyDescent="0.2">
      <c r="A67" s="192" t="s">
        <v>772</v>
      </c>
      <c r="B67" s="193">
        <v>6</v>
      </c>
      <c r="D67" s="192" t="s">
        <v>856</v>
      </c>
      <c r="E67" s="192" t="s">
        <v>58</v>
      </c>
      <c r="F67" s="192" t="s">
        <v>857</v>
      </c>
    </row>
    <row r="68" spans="1:6" x14ac:dyDescent="0.2">
      <c r="A68" s="192" t="s">
        <v>772</v>
      </c>
      <c r="B68" s="193">
        <v>6</v>
      </c>
      <c r="C68" s="192" t="s">
        <v>858</v>
      </c>
      <c r="D68" s="192" t="s">
        <v>1293</v>
      </c>
      <c r="E68" s="192" t="s">
        <v>59</v>
      </c>
      <c r="F68" s="192" t="s">
        <v>167</v>
      </c>
    </row>
    <row r="69" spans="1:6" x14ac:dyDescent="0.2">
      <c r="A69" s="192" t="s">
        <v>772</v>
      </c>
      <c r="B69" s="193">
        <v>6</v>
      </c>
      <c r="D69" s="192" t="s">
        <v>859</v>
      </c>
      <c r="E69" s="192" t="s">
        <v>60</v>
      </c>
      <c r="F69" s="192" t="s">
        <v>170</v>
      </c>
    </row>
    <row r="70" spans="1:6" x14ac:dyDescent="0.2">
      <c r="A70" s="192" t="s">
        <v>772</v>
      </c>
      <c r="B70" s="193">
        <v>6</v>
      </c>
      <c r="D70" s="192" t="s">
        <v>860</v>
      </c>
      <c r="E70" s="192" t="s">
        <v>1260</v>
      </c>
      <c r="F70" s="192" t="s">
        <v>861</v>
      </c>
    </row>
    <row r="71" spans="1:6" x14ac:dyDescent="0.2">
      <c r="A71" s="192" t="s">
        <v>772</v>
      </c>
      <c r="B71" s="193">
        <v>6</v>
      </c>
      <c r="C71" s="192" t="s">
        <v>862</v>
      </c>
      <c r="D71" s="192" t="s">
        <v>863</v>
      </c>
      <c r="E71" s="192" t="s">
        <v>104</v>
      </c>
      <c r="F71" s="192" t="s">
        <v>291</v>
      </c>
    </row>
    <row r="72" spans="1:6" x14ac:dyDescent="0.2">
      <c r="A72" s="192" t="s">
        <v>772</v>
      </c>
      <c r="B72" s="193">
        <v>6</v>
      </c>
      <c r="D72" s="192" t="s">
        <v>864</v>
      </c>
      <c r="E72" s="192" t="s">
        <v>61</v>
      </c>
      <c r="F72" s="192" t="s">
        <v>172</v>
      </c>
    </row>
    <row r="73" spans="1:6" x14ac:dyDescent="0.2">
      <c r="A73" s="192" t="s">
        <v>772</v>
      </c>
      <c r="B73" s="193">
        <v>6</v>
      </c>
      <c r="D73" s="192" t="s">
        <v>865</v>
      </c>
      <c r="E73" s="192" t="s">
        <v>62</v>
      </c>
      <c r="F73" s="192" t="s">
        <v>173</v>
      </c>
    </row>
    <row r="74" spans="1:6" x14ac:dyDescent="0.2">
      <c r="A74" s="192" t="s">
        <v>772</v>
      </c>
      <c r="B74" s="193">
        <v>7</v>
      </c>
      <c r="D74" s="192" t="s">
        <v>866</v>
      </c>
      <c r="E74" s="192" t="s">
        <v>63</v>
      </c>
      <c r="F74" s="192" t="s">
        <v>175</v>
      </c>
    </row>
    <row r="75" spans="1:6" x14ac:dyDescent="0.2">
      <c r="A75" s="192" t="s">
        <v>772</v>
      </c>
      <c r="B75" s="193">
        <v>7</v>
      </c>
      <c r="D75" s="192" t="s">
        <v>867</v>
      </c>
      <c r="E75" s="192" t="s">
        <v>64</v>
      </c>
      <c r="F75" s="192" t="s">
        <v>176</v>
      </c>
    </row>
    <row r="76" spans="1:6" x14ac:dyDescent="0.2">
      <c r="A76" s="192" t="s">
        <v>772</v>
      </c>
      <c r="B76" s="193">
        <v>7</v>
      </c>
      <c r="D76" s="192" t="s">
        <v>868</v>
      </c>
      <c r="E76" s="192" t="s">
        <v>313</v>
      </c>
      <c r="F76" s="192" t="s">
        <v>178</v>
      </c>
    </row>
    <row r="77" spans="1:6" x14ac:dyDescent="0.2">
      <c r="A77" s="192" t="s">
        <v>772</v>
      </c>
      <c r="B77" s="193">
        <v>7</v>
      </c>
      <c r="C77" s="192" t="s">
        <v>869</v>
      </c>
      <c r="D77" s="192" t="s">
        <v>870</v>
      </c>
      <c r="E77" s="192" t="s">
        <v>65</v>
      </c>
      <c r="F77" s="192" t="s">
        <v>179</v>
      </c>
    </row>
    <row r="78" spans="1:6" x14ac:dyDescent="0.2">
      <c r="A78" s="192" t="s">
        <v>772</v>
      </c>
      <c r="B78" s="193">
        <v>7</v>
      </c>
      <c r="C78" s="192" t="s">
        <v>871</v>
      </c>
      <c r="D78" s="192" t="s">
        <v>872</v>
      </c>
      <c r="E78" s="192" t="s">
        <v>66</v>
      </c>
      <c r="F78" s="192" t="s">
        <v>181</v>
      </c>
    </row>
    <row r="79" spans="1:6" x14ac:dyDescent="0.2">
      <c r="A79" s="192" t="s">
        <v>772</v>
      </c>
      <c r="B79" s="193">
        <v>7</v>
      </c>
      <c r="D79" s="192" t="s">
        <v>1294</v>
      </c>
      <c r="E79" s="192" t="s">
        <v>303</v>
      </c>
      <c r="F79" s="192" t="s">
        <v>182</v>
      </c>
    </row>
    <row r="80" spans="1:6" x14ac:dyDescent="0.2">
      <c r="A80" s="192" t="s">
        <v>772</v>
      </c>
      <c r="B80" s="193">
        <v>7</v>
      </c>
      <c r="C80" s="192" t="s">
        <v>873</v>
      </c>
      <c r="D80" s="192" t="s">
        <v>874</v>
      </c>
      <c r="E80" s="192" t="s">
        <v>67</v>
      </c>
      <c r="F80" s="192" t="s">
        <v>184</v>
      </c>
    </row>
    <row r="81" spans="1:6" x14ac:dyDescent="0.2">
      <c r="A81" s="192" t="s">
        <v>772</v>
      </c>
      <c r="B81" s="193">
        <v>7</v>
      </c>
      <c r="C81" s="192" t="s">
        <v>875</v>
      </c>
      <c r="D81" s="192" t="s">
        <v>876</v>
      </c>
      <c r="E81" s="192" t="s">
        <v>68</v>
      </c>
      <c r="F81" s="192" t="s">
        <v>186</v>
      </c>
    </row>
    <row r="82" spans="1:6" x14ac:dyDescent="0.2">
      <c r="A82" s="192" t="s">
        <v>772</v>
      </c>
      <c r="B82" s="193">
        <v>7</v>
      </c>
      <c r="C82" s="192" t="s">
        <v>877</v>
      </c>
      <c r="D82" s="192" t="s">
        <v>878</v>
      </c>
      <c r="E82" s="192" t="s">
        <v>69</v>
      </c>
      <c r="F82" s="192" t="s">
        <v>187</v>
      </c>
    </row>
    <row r="83" spans="1:6" x14ac:dyDescent="0.2">
      <c r="A83" s="192" t="s">
        <v>772</v>
      </c>
      <c r="B83" s="193">
        <v>7</v>
      </c>
      <c r="C83" s="192" t="s">
        <v>879</v>
      </c>
      <c r="D83" s="192" t="s">
        <v>880</v>
      </c>
      <c r="E83" s="192" t="s">
        <v>70</v>
      </c>
      <c r="F83" s="192" t="s">
        <v>188</v>
      </c>
    </row>
    <row r="84" spans="1:6" x14ac:dyDescent="0.2">
      <c r="A84" s="192" t="s">
        <v>772</v>
      </c>
      <c r="B84" s="193">
        <v>7</v>
      </c>
      <c r="C84" s="192" t="s">
        <v>881</v>
      </c>
      <c r="D84" s="192" t="s">
        <v>882</v>
      </c>
      <c r="E84" s="192" t="s">
        <v>71</v>
      </c>
      <c r="F84" s="192" t="s">
        <v>189</v>
      </c>
    </row>
    <row r="85" spans="1:6" x14ac:dyDescent="0.2">
      <c r="A85" s="192" t="s">
        <v>772</v>
      </c>
      <c r="B85" s="193">
        <v>7</v>
      </c>
      <c r="C85" s="192" t="s">
        <v>883</v>
      </c>
      <c r="D85" s="192" t="s">
        <v>884</v>
      </c>
      <c r="E85" s="192" t="s">
        <v>72</v>
      </c>
      <c r="F85" s="192" t="s">
        <v>190</v>
      </c>
    </row>
    <row r="86" spans="1:6" x14ac:dyDescent="0.2">
      <c r="A86" s="192" t="s">
        <v>772</v>
      </c>
      <c r="B86" s="193">
        <v>7</v>
      </c>
      <c r="C86" s="192" t="s">
        <v>885</v>
      </c>
      <c r="D86" s="192" t="s">
        <v>886</v>
      </c>
      <c r="E86" s="192" t="s">
        <v>73</v>
      </c>
      <c r="F86" s="192" t="s">
        <v>191</v>
      </c>
    </row>
    <row r="87" spans="1:6" x14ac:dyDescent="0.2">
      <c r="A87" s="192" t="s">
        <v>772</v>
      </c>
      <c r="B87" s="193">
        <v>7</v>
      </c>
      <c r="D87" s="192" t="s">
        <v>887</v>
      </c>
      <c r="E87" s="192" t="s">
        <v>74</v>
      </c>
      <c r="F87" s="192" t="s">
        <v>193</v>
      </c>
    </row>
    <row r="88" spans="1:6" x14ac:dyDescent="0.2">
      <c r="A88" s="192" t="s">
        <v>772</v>
      </c>
      <c r="B88" s="193">
        <v>7</v>
      </c>
      <c r="D88" s="192" t="s">
        <v>888</v>
      </c>
      <c r="E88" s="192" t="s">
        <v>75</v>
      </c>
      <c r="F88" s="192" t="s">
        <v>196</v>
      </c>
    </row>
    <row r="89" spans="1:6" x14ac:dyDescent="0.2">
      <c r="A89" s="192" t="s">
        <v>772</v>
      </c>
      <c r="B89" s="193">
        <v>8</v>
      </c>
      <c r="D89" s="192" t="s">
        <v>1307</v>
      </c>
      <c r="E89" s="192" t="s">
        <v>1222</v>
      </c>
      <c r="F89" s="192" t="s">
        <v>198</v>
      </c>
    </row>
    <row r="90" spans="1:6" x14ac:dyDescent="0.2">
      <c r="A90" s="192" t="s">
        <v>772</v>
      </c>
      <c r="B90" s="193">
        <v>8</v>
      </c>
      <c r="C90" s="192" t="s">
        <v>889</v>
      </c>
      <c r="D90" s="192" t="s">
        <v>890</v>
      </c>
      <c r="E90" s="192" t="s">
        <v>76</v>
      </c>
      <c r="F90" s="192" t="s">
        <v>199</v>
      </c>
    </row>
    <row r="91" spans="1:6" x14ac:dyDescent="0.2">
      <c r="A91" s="192" t="s">
        <v>772</v>
      </c>
      <c r="B91" s="193">
        <v>8</v>
      </c>
      <c r="C91" s="192" t="s">
        <v>891</v>
      </c>
      <c r="D91" s="192" t="s">
        <v>892</v>
      </c>
      <c r="E91" s="192" t="s">
        <v>77</v>
      </c>
      <c r="F91" s="192" t="s">
        <v>200</v>
      </c>
    </row>
    <row r="92" spans="1:6" x14ac:dyDescent="0.2">
      <c r="A92" s="192" t="s">
        <v>772</v>
      </c>
      <c r="B92" s="193">
        <v>8</v>
      </c>
      <c r="C92" s="192" t="s">
        <v>893</v>
      </c>
      <c r="D92" s="192" t="s">
        <v>894</v>
      </c>
      <c r="E92" s="192" t="s">
        <v>78</v>
      </c>
      <c r="F92" s="192" t="s">
        <v>201</v>
      </c>
    </row>
    <row r="93" spans="1:6" x14ac:dyDescent="0.2">
      <c r="A93" s="192" t="s">
        <v>772</v>
      </c>
      <c r="B93" s="193">
        <v>8</v>
      </c>
      <c r="C93" s="192" t="s">
        <v>895</v>
      </c>
      <c r="D93" s="192" t="s">
        <v>896</v>
      </c>
      <c r="E93" s="192" t="s">
        <v>79</v>
      </c>
      <c r="F93" s="192" t="s">
        <v>203</v>
      </c>
    </row>
    <row r="94" spans="1:6" x14ac:dyDescent="0.2">
      <c r="A94" s="192" t="s">
        <v>772</v>
      </c>
      <c r="B94" s="193">
        <v>50</v>
      </c>
      <c r="D94" s="192" t="s">
        <v>897</v>
      </c>
      <c r="F94" s="192" t="s">
        <v>898</v>
      </c>
    </row>
    <row r="95" spans="1:6" x14ac:dyDescent="0.2">
      <c r="A95" s="192" t="s">
        <v>772</v>
      </c>
      <c r="B95" s="193">
        <v>4</v>
      </c>
      <c r="D95" s="192" t="s">
        <v>899</v>
      </c>
      <c r="E95" s="192" t="s">
        <v>341</v>
      </c>
      <c r="F95" s="192" t="s">
        <v>900</v>
      </c>
    </row>
    <row r="96" spans="1:6" x14ac:dyDescent="0.2">
      <c r="A96" s="192" t="s">
        <v>772</v>
      </c>
      <c r="B96" s="193">
        <v>4</v>
      </c>
      <c r="C96" s="192" t="s">
        <v>901</v>
      </c>
      <c r="D96" s="192" t="s">
        <v>902</v>
      </c>
      <c r="E96" s="192" t="s">
        <v>342</v>
      </c>
      <c r="F96" s="192" t="s">
        <v>903</v>
      </c>
    </row>
    <row r="97" spans="1:6" x14ac:dyDescent="0.2">
      <c r="A97" s="192" t="s">
        <v>772</v>
      </c>
      <c r="B97" s="193">
        <v>4</v>
      </c>
      <c r="D97" s="192" t="s">
        <v>904</v>
      </c>
      <c r="E97" s="192" t="s">
        <v>343</v>
      </c>
      <c r="F97" s="192" t="s">
        <v>905</v>
      </c>
    </row>
    <row r="98" spans="1:6" x14ac:dyDescent="0.2">
      <c r="A98" s="192" t="s">
        <v>772</v>
      </c>
      <c r="B98" s="193">
        <v>4</v>
      </c>
      <c r="D98" s="192" t="s">
        <v>906</v>
      </c>
      <c r="E98" s="192" t="s">
        <v>344</v>
      </c>
      <c r="F98" s="192" t="s">
        <v>907</v>
      </c>
    </row>
    <row r="99" spans="1:6" x14ac:dyDescent="0.2">
      <c r="A99" s="192" t="s">
        <v>772</v>
      </c>
      <c r="B99" s="193">
        <v>4</v>
      </c>
      <c r="D99" s="192" t="s">
        <v>908</v>
      </c>
      <c r="E99" s="192" t="s">
        <v>345</v>
      </c>
      <c r="F99" s="192" t="s">
        <v>909</v>
      </c>
    </row>
    <row r="100" spans="1:6" x14ac:dyDescent="0.2">
      <c r="A100" s="192" t="s">
        <v>772</v>
      </c>
      <c r="B100" s="193">
        <v>4</v>
      </c>
      <c r="D100" s="192" t="s">
        <v>910</v>
      </c>
      <c r="E100" s="192" t="s">
        <v>346</v>
      </c>
      <c r="F100" s="192" t="s">
        <v>911</v>
      </c>
    </row>
    <row r="101" spans="1:6" x14ac:dyDescent="0.2">
      <c r="A101" s="192" t="s">
        <v>772</v>
      </c>
      <c r="B101" s="193">
        <v>4</v>
      </c>
      <c r="D101" s="192" t="s">
        <v>912</v>
      </c>
      <c r="E101" s="192" t="s">
        <v>347</v>
      </c>
      <c r="F101" s="192" t="s">
        <v>913</v>
      </c>
    </row>
    <row r="102" spans="1:6" x14ac:dyDescent="0.2">
      <c r="A102" s="192" t="s">
        <v>772</v>
      </c>
      <c r="B102" s="193">
        <v>4</v>
      </c>
      <c r="D102" s="192" t="s">
        <v>914</v>
      </c>
      <c r="E102" s="192" t="s">
        <v>348</v>
      </c>
      <c r="F102" s="192" t="s">
        <v>915</v>
      </c>
    </row>
    <row r="103" spans="1:6" x14ac:dyDescent="0.2">
      <c r="A103" s="192" t="s">
        <v>772</v>
      </c>
      <c r="B103" s="193">
        <v>4</v>
      </c>
      <c r="D103" s="192" t="s">
        <v>916</v>
      </c>
      <c r="E103" s="192" t="s">
        <v>349</v>
      </c>
      <c r="F103" s="192" t="s">
        <v>917</v>
      </c>
    </row>
    <row r="104" spans="1:6" x14ac:dyDescent="0.2">
      <c r="A104" s="192" t="s">
        <v>772</v>
      </c>
      <c r="B104" s="193">
        <v>4</v>
      </c>
      <c r="D104" s="192" t="s">
        <v>918</v>
      </c>
      <c r="E104" s="192" t="s">
        <v>350</v>
      </c>
      <c r="F104" s="192" t="s">
        <v>919</v>
      </c>
    </row>
    <row r="105" spans="1:6" x14ac:dyDescent="0.2">
      <c r="A105" s="192" t="s">
        <v>772</v>
      </c>
      <c r="B105" s="193">
        <v>4</v>
      </c>
      <c r="D105" s="192" t="s">
        <v>920</v>
      </c>
      <c r="E105" s="192" t="s">
        <v>351</v>
      </c>
      <c r="F105" s="192" t="s">
        <v>921</v>
      </c>
    </row>
    <row r="106" spans="1:6" x14ac:dyDescent="0.2">
      <c r="A106" s="192" t="s">
        <v>772</v>
      </c>
      <c r="B106" s="193">
        <v>4</v>
      </c>
      <c r="D106" s="192" t="s">
        <v>922</v>
      </c>
      <c r="E106" s="192" t="s">
        <v>352</v>
      </c>
      <c r="F106" s="192" t="s">
        <v>923</v>
      </c>
    </row>
    <row r="107" spans="1:6" x14ac:dyDescent="0.2">
      <c r="A107" s="192" t="s">
        <v>772</v>
      </c>
      <c r="B107" s="193">
        <v>4</v>
      </c>
      <c r="D107" s="192" t="s">
        <v>924</v>
      </c>
      <c r="E107" s="192" t="s">
        <v>353</v>
      </c>
      <c r="F107" s="192" t="s">
        <v>925</v>
      </c>
    </row>
    <row r="108" spans="1:6" x14ac:dyDescent="0.2">
      <c r="A108" s="192" t="s">
        <v>772</v>
      </c>
      <c r="B108" s="193">
        <v>4</v>
      </c>
      <c r="D108" s="192" t="s">
        <v>926</v>
      </c>
      <c r="E108" s="192" t="s">
        <v>354</v>
      </c>
      <c r="F108" s="192" t="s">
        <v>927</v>
      </c>
    </row>
    <row r="109" spans="1:6" x14ac:dyDescent="0.2">
      <c r="A109" s="192" t="s">
        <v>772</v>
      </c>
      <c r="B109" s="193">
        <v>4</v>
      </c>
      <c r="D109" s="192" t="s">
        <v>928</v>
      </c>
      <c r="E109" s="192" t="s">
        <v>355</v>
      </c>
      <c r="F109" s="192" t="s">
        <v>929</v>
      </c>
    </row>
    <row r="110" spans="1:6" x14ac:dyDescent="0.2">
      <c r="A110" s="192" t="s">
        <v>772</v>
      </c>
      <c r="B110" s="193">
        <v>3</v>
      </c>
      <c r="C110" s="192" t="s">
        <v>930</v>
      </c>
      <c r="D110" s="192" t="s">
        <v>1295</v>
      </c>
      <c r="E110" s="192" t="s">
        <v>1223</v>
      </c>
      <c r="F110" s="192" t="s">
        <v>931</v>
      </c>
    </row>
    <row r="111" spans="1:6" x14ac:dyDescent="0.2">
      <c r="A111" s="192" t="s">
        <v>772</v>
      </c>
      <c r="B111" s="193">
        <v>3</v>
      </c>
      <c r="D111" s="192" t="s">
        <v>932</v>
      </c>
      <c r="E111" s="192" t="s">
        <v>339</v>
      </c>
      <c r="F111" s="192" t="s">
        <v>933</v>
      </c>
    </row>
    <row r="112" spans="1:6" x14ac:dyDescent="0.2">
      <c r="A112" s="192" t="s">
        <v>772</v>
      </c>
      <c r="B112" s="193">
        <v>7</v>
      </c>
      <c r="C112" s="192" t="s">
        <v>934</v>
      </c>
      <c r="D112" s="192" t="s">
        <v>935</v>
      </c>
      <c r="E112" s="192" t="s">
        <v>414</v>
      </c>
      <c r="F112" s="192" t="s">
        <v>936</v>
      </c>
    </row>
    <row r="113" spans="1:6" x14ac:dyDescent="0.2">
      <c r="A113" s="192" t="s">
        <v>772</v>
      </c>
      <c r="B113" s="193">
        <v>6</v>
      </c>
      <c r="C113" s="192" t="s">
        <v>937</v>
      </c>
      <c r="D113" s="192" t="s">
        <v>938</v>
      </c>
      <c r="E113" s="192" t="s">
        <v>1224</v>
      </c>
      <c r="F113" s="192" t="s">
        <v>939</v>
      </c>
    </row>
    <row r="114" spans="1:6" x14ac:dyDescent="0.2">
      <c r="A114" s="192" t="s">
        <v>772</v>
      </c>
      <c r="B114" s="193">
        <v>6</v>
      </c>
      <c r="C114" s="192" t="s">
        <v>940</v>
      </c>
      <c r="D114" s="192" t="s">
        <v>941</v>
      </c>
      <c r="E114" s="192" t="s">
        <v>1225</v>
      </c>
      <c r="F114" s="192" t="s">
        <v>942</v>
      </c>
    </row>
    <row r="115" spans="1:6" x14ac:dyDescent="0.2">
      <c r="A115" s="192" t="s">
        <v>772</v>
      </c>
      <c r="B115" s="193">
        <v>6</v>
      </c>
      <c r="C115" s="192" t="s">
        <v>943</v>
      </c>
      <c r="D115" s="192" t="s">
        <v>944</v>
      </c>
      <c r="E115" s="192" t="s">
        <v>1259</v>
      </c>
      <c r="F115" s="192" t="s">
        <v>945</v>
      </c>
    </row>
    <row r="116" spans="1:6" x14ac:dyDescent="0.2">
      <c r="A116" s="192" t="s">
        <v>772</v>
      </c>
      <c r="B116" s="193">
        <v>8</v>
      </c>
      <c r="C116" s="192" t="s">
        <v>946</v>
      </c>
      <c r="D116" s="192" t="s">
        <v>947</v>
      </c>
      <c r="E116" s="192" t="s">
        <v>415</v>
      </c>
      <c r="F116" s="192" t="s">
        <v>948</v>
      </c>
    </row>
    <row r="117" spans="1:6" x14ac:dyDescent="0.2">
      <c r="A117" s="192" t="s">
        <v>772</v>
      </c>
      <c r="B117" s="193">
        <v>8</v>
      </c>
      <c r="C117" s="192" t="s">
        <v>949</v>
      </c>
      <c r="D117" s="192" t="s">
        <v>793</v>
      </c>
      <c r="E117" s="192" t="s">
        <v>421</v>
      </c>
      <c r="F117" s="192" t="s">
        <v>950</v>
      </c>
    </row>
    <row r="118" spans="1:6" x14ac:dyDescent="0.2">
      <c r="A118" s="192" t="s">
        <v>772</v>
      </c>
      <c r="B118" s="193">
        <v>8</v>
      </c>
      <c r="C118" s="192" t="s">
        <v>951</v>
      </c>
      <c r="D118" s="192" t="s">
        <v>952</v>
      </c>
      <c r="E118" s="192" t="s">
        <v>419</v>
      </c>
      <c r="F118" s="192" t="s">
        <v>953</v>
      </c>
    </row>
    <row r="119" spans="1:6" x14ac:dyDescent="0.2">
      <c r="A119" s="192" t="s">
        <v>772</v>
      </c>
      <c r="B119" s="193">
        <v>8</v>
      </c>
      <c r="C119" s="192" t="s">
        <v>954</v>
      </c>
      <c r="D119" s="192" t="s">
        <v>955</v>
      </c>
      <c r="E119" s="192" t="s">
        <v>423</v>
      </c>
      <c r="F119" s="192" t="s">
        <v>956</v>
      </c>
    </row>
    <row r="120" spans="1:6" x14ac:dyDescent="0.2">
      <c r="A120" s="192" t="s">
        <v>772</v>
      </c>
      <c r="B120" s="193">
        <v>12</v>
      </c>
      <c r="D120" s="192" t="s">
        <v>957</v>
      </c>
      <c r="E120" s="192" t="s">
        <v>1226</v>
      </c>
      <c r="F120" s="192" t="s">
        <v>958</v>
      </c>
    </row>
    <row r="121" spans="1:6" x14ac:dyDescent="0.2">
      <c r="A121" s="192" t="s">
        <v>772</v>
      </c>
      <c r="B121" s="193">
        <v>7</v>
      </c>
      <c r="D121" s="192" t="s">
        <v>959</v>
      </c>
      <c r="E121" s="192" t="s">
        <v>402</v>
      </c>
      <c r="F121" s="192" t="s">
        <v>960</v>
      </c>
    </row>
    <row r="122" spans="1:6" x14ac:dyDescent="0.2">
      <c r="A122" s="192" t="s">
        <v>772</v>
      </c>
      <c r="B122" s="193">
        <v>12</v>
      </c>
      <c r="D122" s="192" t="s">
        <v>947</v>
      </c>
      <c r="E122" s="192" t="s">
        <v>1227</v>
      </c>
      <c r="F122" s="192" t="s">
        <v>961</v>
      </c>
    </row>
    <row r="123" spans="1:6" x14ac:dyDescent="0.2">
      <c r="A123" s="192" t="s">
        <v>772</v>
      </c>
      <c r="B123" s="193">
        <v>12</v>
      </c>
      <c r="D123" s="192" t="s">
        <v>962</v>
      </c>
      <c r="E123" s="192" t="s">
        <v>1228</v>
      </c>
      <c r="F123" s="192" t="s">
        <v>963</v>
      </c>
    </row>
    <row r="124" spans="1:6" x14ac:dyDescent="0.2">
      <c r="A124" s="192" t="s">
        <v>772</v>
      </c>
      <c r="B124" s="193">
        <v>7</v>
      </c>
      <c r="D124" s="192" t="s">
        <v>964</v>
      </c>
      <c r="E124" s="192" t="s">
        <v>383</v>
      </c>
      <c r="F124" s="192" t="s">
        <v>965</v>
      </c>
    </row>
    <row r="125" spans="1:6" x14ac:dyDescent="0.2">
      <c r="A125" s="192" t="s">
        <v>772</v>
      </c>
      <c r="B125" s="193">
        <v>12</v>
      </c>
      <c r="C125" s="192" t="s">
        <v>966</v>
      </c>
      <c r="D125" s="192" t="s">
        <v>967</v>
      </c>
      <c r="E125" s="192" t="s">
        <v>1229</v>
      </c>
      <c r="F125" s="192" t="s">
        <v>968</v>
      </c>
    </row>
    <row r="126" spans="1:6" x14ac:dyDescent="0.2">
      <c r="A126" s="192" t="s">
        <v>772</v>
      </c>
      <c r="B126" s="193">
        <v>6</v>
      </c>
      <c r="D126" s="192" t="s">
        <v>969</v>
      </c>
      <c r="E126" s="192" t="s">
        <v>367</v>
      </c>
      <c r="F126" s="192" t="s">
        <v>970</v>
      </c>
    </row>
    <row r="127" spans="1:6" x14ac:dyDescent="0.2">
      <c r="A127" s="192" t="s">
        <v>772</v>
      </c>
      <c r="B127" s="193">
        <v>12</v>
      </c>
      <c r="D127" s="192" t="s">
        <v>971</v>
      </c>
      <c r="E127" s="192" t="s">
        <v>1230</v>
      </c>
      <c r="F127" s="192" t="s">
        <v>972</v>
      </c>
    </row>
    <row r="128" spans="1:6" x14ac:dyDescent="0.2">
      <c r="A128" s="192" t="s">
        <v>772</v>
      </c>
      <c r="B128" s="193">
        <v>11</v>
      </c>
      <c r="C128" s="192" t="s">
        <v>973</v>
      </c>
      <c r="D128" s="192" t="s">
        <v>974</v>
      </c>
      <c r="E128" s="192" t="s">
        <v>1231</v>
      </c>
      <c r="F128" s="192" t="s">
        <v>975</v>
      </c>
    </row>
    <row r="129" spans="1:6" x14ac:dyDescent="0.2">
      <c r="A129" s="192" t="s">
        <v>772</v>
      </c>
      <c r="B129" s="193">
        <v>12</v>
      </c>
      <c r="D129" s="192" t="s">
        <v>976</v>
      </c>
      <c r="E129" s="192" t="s">
        <v>1232</v>
      </c>
      <c r="F129" s="192" t="s">
        <v>977</v>
      </c>
    </row>
    <row r="130" spans="1:6" x14ac:dyDescent="0.2">
      <c r="A130" s="192" t="s">
        <v>772</v>
      </c>
      <c r="B130" s="193">
        <v>7</v>
      </c>
      <c r="D130" s="192" t="s">
        <v>978</v>
      </c>
      <c r="E130" s="192" t="s">
        <v>388</v>
      </c>
      <c r="F130" s="192" t="s">
        <v>979</v>
      </c>
    </row>
    <row r="131" spans="1:6" x14ac:dyDescent="0.2">
      <c r="A131" s="192" t="s">
        <v>772</v>
      </c>
      <c r="B131" s="193">
        <v>8</v>
      </c>
      <c r="D131" s="192" t="s">
        <v>980</v>
      </c>
      <c r="E131" s="192" t="s">
        <v>433</v>
      </c>
      <c r="F131" s="192" t="s">
        <v>981</v>
      </c>
    </row>
    <row r="132" spans="1:6" x14ac:dyDescent="0.2">
      <c r="A132" s="192" t="s">
        <v>772</v>
      </c>
      <c r="B132" s="193">
        <v>11</v>
      </c>
      <c r="D132" s="192" t="s">
        <v>982</v>
      </c>
      <c r="E132" s="192" t="s">
        <v>1263</v>
      </c>
      <c r="F132" s="192" t="s">
        <v>983</v>
      </c>
    </row>
    <row r="133" spans="1:6" x14ac:dyDescent="0.2">
      <c r="A133" s="192" t="s">
        <v>772</v>
      </c>
      <c r="B133" s="193">
        <v>12</v>
      </c>
      <c r="D133" s="192" t="s">
        <v>984</v>
      </c>
      <c r="E133" s="192" t="s">
        <v>1233</v>
      </c>
      <c r="F133" s="192" t="s">
        <v>985</v>
      </c>
    </row>
    <row r="134" spans="1:6" x14ac:dyDescent="0.2">
      <c r="A134" s="192" t="s">
        <v>772</v>
      </c>
      <c r="B134" s="193">
        <v>8</v>
      </c>
      <c r="D134" s="192" t="s">
        <v>986</v>
      </c>
      <c r="E134" s="192" t="s">
        <v>428</v>
      </c>
      <c r="F134" s="192" t="s">
        <v>987</v>
      </c>
    </row>
    <row r="135" spans="1:6" x14ac:dyDescent="0.2">
      <c r="A135" s="192" t="s">
        <v>772</v>
      </c>
      <c r="B135" s="193">
        <v>8</v>
      </c>
      <c r="D135" s="192" t="s">
        <v>988</v>
      </c>
      <c r="E135" s="192" t="s">
        <v>1234</v>
      </c>
      <c r="F135" s="192" t="s">
        <v>989</v>
      </c>
    </row>
    <row r="136" spans="1:6" x14ac:dyDescent="0.2">
      <c r="A136" s="192" t="s">
        <v>772</v>
      </c>
      <c r="B136" s="193">
        <v>6</v>
      </c>
      <c r="D136" s="192" t="s">
        <v>990</v>
      </c>
      <c r="E136" s="192" t="s">
        <v>1235</v>
      </c>
      <c r="F136" s="192" t="s">
        <v>991</v>
      </c>
    </row>
    <row r="137" spans="1:6" x14ac:dyDescent="0.2">
      <c r="A137" s="192" t="s">
        <v>772</v>
      </c>
      <c r="B137" s="193">
        <v>11</v>
      </c>
      <c r="D137" s="192" t="s">
        <v>992</v>
      </c>
      <c r="E137" s="192" t="s">
        <v>1264</v>
      </c>
      <c r="F137" s="192" t="s">
        <v>993</v>
      </c>
    </row>
    <row r="138" spans="1:6" x14ac:dyDescent="0.2">
      <c r="A138" s="192" t="s">
        <v>772</v>
      </c>
      <c r="B138" s="193">
        <v>8</v>
      </c>
      <c r="D138" s="192" t="s">
        <v>994</v>
      </c>
      <c r="E138" s="192" t="s">
        <v>1236</v>
      </c>
      <c r="F138" s="192" t="s">
        <v>995</v>
      </c>
    </row>
    <row r="139" spans="1:6" x14ac:dyDescent="0.2">
      <c r="A139" s="192" t="s">
        <v>772</v>
      </c>
      <c r="B139" s="193">
        <v>11</v>
      </c>
      <c r="D139" s="192" t="s">
        <v>996</v>
      </c>
      <c r="E139" s="192" t="s">
        <v>1261</v>
      </c>
      <c r="F139" s="192" t="s">
        <v>997</v>
      </c>
    </row>
    <row r="140" spans="1:6" x14ac:dyDescent="0.2">
      <c r="A140" s="192" t="s">
        <v>772</v>
      </c>
      <c r="B140" s="193">
        <v>8</v>
      </c>
      <c r="D140" s="192" t="s">
        <v>998</v>
      </c>
      <c r="E140" s="192" t="s">
        <v>422</v>
      </c>
      <c r="F140" s="192" t="s">
        <v>999</v>
      </c>
    </row>
    <row r="141" spans="1:6" x14ac:dyDescent="0.2">
      <c r="A141" s="192" t="s">
        <v>772</v>
      </c>
      <c r="B141" s="193">
        <v>11</v>
      </c>
      <c r="D141" s="192" t="s">
        <v>1000</v>
      </c>
      <c r="E141" s="192" t="s">
        <v>453</v>
      </c>
      <c r="F141" s="192" t="s">
        <v>1001</v>
      </c>
    </row>
    <row r="142" spans="1:6" x14ac:dyDescent="0.2">
      <c r="A142" s="192" t="s">
        <v>772</v>
      </c>
      <c r="B142" s="193">
        <v>8</v>
      </c>
      <c r="D142" s="192" t="s">
        <v>971</v>
      </c>
      <c r="E142" s="192" t="s">
        <v>418</v>
      </c>
      <c r="F142" s="192" t="s">
        <v>1002</v>
      </c>
    </row>
    <row r="143" spans="1:6" x14ac:dyDescent="0.2">
      <c r="A143" s="192" t="s">
        <v>772</v>
      </c>
      <c r="B143" s="193">
        <v>8</v>
      </c>
      <c r="C143" s="192" t="s">
        <v>1003</v>
      </c>
      <c r="D143" s="192" t="s">
        <v>967</v>
      </c>
      <c r="E143" s="192" t="s">
        <v>417</v>
      </c>
      <c r="F143" s="192" t="s">
        <v>1004</v>
      </c>
    </row>
    <row r="144" spans="1:6" x14ac:dyDescent="0.2">
      <c r="A144" s="192" t="s">
        <v>772</v>
      </c>
      <c r="B144" s="193">
        <v>10</v>
      </c>
      <c r="D144" s="192" t="s">
        <v>1005</v>
      </c>
      <c r="E144" s="192" t="s">
        <v>443</v>
      </c>
      <c r="F144" s="192" t="s">
        <v>1006</v>
      </c>
    </row>
    <row r="145" spans="1:6" x14ac:dyDescent="0.2">
      <c r="A145" s="192" t="s">
        <v>772</v>
      </c>
      <c r="B145" s="193">
        <v>8</v>
      </c>
      <c r="C145" s="192" t="s">
        <v>1007</v>
      </c>
      <c r="D145" s="192" t="s">
        <v>1296</v>
      </c>
      <c r="E145" s="192" t="s">
        <v>1237</v>
      </c>
      <c r="F145" s="192" t="s">
        <v>1008</v>
      </c>
    </row>
    <row r="146" spans="1:6" x14ac:dyDescent="0.2">
      <c r="A146" s="192" t="s">
        <v>772</v>
      </c>
      <c r="B146" s="193">
        <v>8</v>
      </c>
      <c r="D146" s="192" t="s">
        <v>1009</v>
      </c>
      <c r="E146" s="192" t="s">
        <v>434</v>
      </c>
      <c r="F146" s="192" t="s">
        <v>1010</v>
      </c>
    </row>
    <row r="147" spans="1:6" x14ac:dyDescent="0.2">
      <c r="A147" s="192" t="s">
        <v>772</v>
      </c>
      <c r="B147" s="193">
        <v>7</v>
      </c>
      <c r="C147" s="192" t="s">
        <v>1011</v>
      </c>
      <c r="D147" s="192" t="s">
        <v>1012</v>
      </c>
      <c r="E147" s="192" t="s">
        <v>397</v>
      </c>
      <c r="F147" s="192" t="s">
        <v>1013</v>
      </c>
    </row>
    <row r="148" spans="1:6" x14ac:dyDescent="0.2">
      <c r="A148" s="192" t="s">
        <v>772</v>
      </c>
      <c r="B148" s="193">
        <v>11</v>
      </c>
      <c r="C148" s="192" t="s">
        <v>1014</v>
      </c>
      <c r="D148" s="192" t="s">
        <v>1015</v>
      </c>
      <c r="E148" s="192" t="s">
        <v>455</v>
      </c>
      <c r="F148" s="192" t="s">
        <v>1016</v>
      </c>
    </row>
    <row r="149" spans="1:6" x14ac:dyDescent="0.2">
      <c r="A149" s="192" t="s">
        <v>772</v>
      </c>
      <c r="B149" s="193">
        <v>12</v>
      </c>
      <c r="C149" s="192" t="s">
        <v>1017</v>
      </c>
      <c r="D149" s="192" t="s">
        <v>988</v>
      </c>
      <c r="E149" s="192" t="s">
        <v>1238</v>
      </c>
      <c r="F149" s="192" t="s">
        <v>1018</v>
      </c>
    </row>
    <row r="150" spans="1:6" x14ac:dyDescent="0.2">
      <c r="A150" s="192" t="s">
        <v>772</v>
      </c>
      <c r="B150" s="193">
        <v>7</v>
      </c>
      <c r="D150" s="192" t="s">
        <v>1019</v>
      </c>
      <c r="E150" s="192" t="s">
        <v>375</v>
      </c>
      <c r="F150" s="192" t="s">
        <v>1020</v>
      </c>
    </row>
    <row r="151" spans="1:6" x14ac:dyDescent="0.2">
      <c r="A151" s="192" t="s">
        <v>772</v>
      </c>
      <c r="B151" s="193">
        <v>11</v>
      </c>
      <c r="D151" s="192" t="s">
        <v>1021</v>
      </c>
      <c r="E151" s="192" t="s">
        <v>457</v>
      </c>
      <c r="F151" s="192" t="s">
        <v>1022</v>
      </c>
    </row>
    <row r="152" spans="1:6" x14ac:dyDescent="0.2">
      <c r="A152" s="192" t="s">
        <v>772</v>
      </c>
      <c r="B152" s="193">
        <v>11</v>
      </c>
      <c r="D152" s="192" t="s">
        <v>1023</v>
      </c>
      <c r="E152" s="192" t="s">
        <v>1239</v>
      </c>
      <c r="F152" s="192" t="s">
        <v>1024</v>
      </c>
    </row>
    <row r="153" spans="1:6" x14ac:dyDescent="0.2">
      <c r="A153" s="192" t="s">
        <v>772</v>
      </c>
      <c r="B153" s="193">
        <v>7</v>
      </c>
      <c r="D153" s="192" t="s">
        <v>1025</v>
      </c>
      <c r="E153" s="192" t="s">
        <v>378</v>
      </c>
      <c r="F153" s="192" t="s">
        <v>1026</v>
      </c>
    </row>
    <row r="154" spans="1:6" x14ac:dyDescent="0.2">
      <c r="A154" s="192" t="s">
        <v>772</v>
      </c>
      <c r="B154" s="193">
        <v>9</v>
      </c>
      <c r="D154" s="192" t="s">
        <v>1027</v>
      </c>
      <c r="E154" s="192" t="s">
        <v>1240</v>
      </c>
      <c r="F154" s="192" t="s">
        <v>1028</v>
      </c>
    </row>
    <row r="155" spans="1:6" x14ac:dyDescent="0.2">
      <c r="A155" s="192" t="s">
        <v>772</v>
      </c>
      <c r="B155" s="193">
        <v>7</v>
      </c>
      <c r="C155" s="192" t="s">
        <v>1029</v>
      </c>
      <c r="D155" s="192" t="s">
        <v>1030</v>
      </c>
      <c r="E155" s="192" t="s">
        <v>390</v>
      </c>
      <c r="F155" s="192" t="s">
        <v>1031</v>
      </c>
    </row>
    <row r="156" spans="1:6" x14ac:dyDescent="0.2">
      <c r="A156" s="192" t="s">
        <v>772</v>
      </c>
      <c r="B156" s="193">
        <v>7</v>
      </c>
      <c r="C156" s="192" t="s">
        <v>1032</v>
      </c>
      <c r="D156" s="192" t="s">
        <v>1033</v>
      </c>
      <c r="E156" s="192" t="s">
        <v>377</v>
      </c>
      <c r="F156" s="192" t="s">
        <v>1034</v>
      </c>
    </row>
    <row r="157" spans="1:6" x14ac:dyDescent="0.2">
      <c r="A157" s="192" t="s">
        <v>772</v>
      </c>
      <c r="B157" s="193">
        <v>8</v>
      </c>
      <c r="D157" s="192" t="s">
        <v>795</v>
      </c>
      <c r="E157" s="192" t="s">
        <v>420</v>
      </c>
      <c r="F157" s="192" t="s">
        <v>1035</v>
      </c>
    </row>
    <row r="158" spans="1:6" x14ac:dyDescent="0.2">
      <c r="A158" s="192" t="s">
        <v>772</v>
      </c>
      <c r="B158" s="193">
        <v>11</v>
      </c>
      <c r="D158" s="192" t="s">
        <v>1036</v>
      </c>
      <c r="E158" s="192" t="s">
        <v>450</v>
      </c>
      <c r="F158" s="192" t="s">
        <v>1037</v>
      </c>
    </row>
    <row r="159" spans="1:6" x14ac:dyDescent="0.2">
      <c r="A159" s="192" t="s">
        <v>772</v>
      </c>
      <c r="B159" s="193">
        <v>7</v>
      </c>
      <c r="D159" s="192" t="s">
        <v>1297</v>
      </c>
      <c r="E159" s="192" t="s">
        <v>387</v>
      </c>
      <c r="F159" s="192" t="s">
        <v>1038</v>
      </c>
    </row>
    <row r="160" spans="1:6" x14ac:dyDescent="0.2">
      <c r="A160" s="192" t="s">
        <v>772</v>
      </c>
      <c r="B160" s="193">
        <v>8</v>
      </c>
      <c r="D160" s="192" t="s">
        <v>1039</v>
      </c>
      <c r="E160" s="192" t="s">
        <v>427</v>
      </c>
      <c r="F160" s="192" t="s">
        <v>1040</v>
      </c>
    </row>
    <row r="161" spans="1:6" x14ac:dyDescent="0.2">
      <c r="A161" s="192" t="s">
        <v>772</v>
      </c>
      <c r="B161" s="193">
        <v>12</v>
      </c>
      <c r="D161" s="192" t="s">
        <v>1041</v>
      </c>
      <c r="E161" s="192" t="s">
        <v>1241</v>
      </c>
      <c r="F161" s="192" t="s">
        <v>1042</v>
      </c>
    </row>
    <row r="162" spans="1:6" x14ac:dyDescent="0.2">
      <c r="A162" s="192" t="s">
        <v>772</v>
      </c>
      <c r="B162" s="193">
        <v>12</v>
      </c>
      <c r="C162" s="192" t="s">
        <v>1043</v>
      </c>
      <c r="D162" s="192" t="s">
        <v>952</v>
      </c>
      <c r="E162" s="192" t="s">
        <v>1268</v>
      </c>
      <c r="F162" s="192" t="s">
        <v>1044</v>
      </c>
    </row>
    <row r="163" spans="1:6" x14ac:dyDescent="0.2">
      <c r="A163" s="192" t="s">
        <v>772</v>
      </c>
      <c r="B163" s="193">
        <v>6</v>
      </c>
      <c r="D163" s="192" t="s">
        <v>1045</v>
      </c>
      <c r="E163" s="192" t="s">
        <v>368</v>
      </c>
      <c r="F163" s="192" t="s">
        <v>1046</v>
      </c>
    </row>
    <row r="164" spans="1:6" x14ac:dyDescent="0.2">
      <c r="A164" s="192" t="s">
        <v>772</v>
      </c>
      <c r="B164" s="193">
        <v>8</v>
      </c>
      <c r="D164" s="192" t="s">
        <v>984</v>
      </c>
      <c r="E164" s="192" t="s">
        <v>416</v>
      </c>
      <c r="F164" s="192" t="s">
        <v>1047</v>
      </c>
    </row>
    <row r="165" spans="1:6" x14ac:dyDescent="0.2">
      <c r="A165" s="192" t="s">
        <v>772</v>
      </c>
      <c r="B165" s="193">
        <v>11</v>
      </c>
      <c r="D165" s="192" t="s">
        <v>1048</v>
      </c>
      <c r="E165" s="192" t="s">
        <v>446</v>
      </c>
      <c r="F165" s="192" t="s">
        <v>1049</v>
      </c>
    </row>
    <row r="166" spans="1:6" x14ac:dyDescent="0.2">
      <c r="A166" s="192" t="s">
        <v>772</v>
      </c>
      <c r="B166" s="193">
        <v>8</v>
      </c>
      <c r="D166" s="192" t="s">
        <v>1050</v>
      </c>
      <c r="E166" s="192" t="s">
        <v>426</v>
      </c>
      <c r="F166" s="192" t="s">
        <v>1051</v>
      </c>
    </row>
    <row r="167" spans="1:6" x14ac:dyDescent="0.2">
      <c r="A167" s="192" t="s">
        <v>772</v>
      </c>
      <c r="B167" s="193">
        <v>7</v>
      </c>
      <c r="D167" s="192" t="s">
        <v>1052</v>
      </c>
      <c r="E167" s="192" t="s">
        <v>407</v>
      </c>
      <c r="F167" s="192" t="s">
        <v>1053</v>
      </c>
    </row>
    <row r="168" spans="1:6" x14ac:dyDescent="0.2">
      <c r="A168" s="192" t="s">
        <v>772</v>
      </c>
      <c r="B168" s="193">
        <v>7</v>
      </c>
      <c r="D168" s="192" t="s">
        <v>1054</v>
      </c>
      <c r="E168" s="192" t="s">
        <v>395</v>
      </c>
      <c r="F168" s="192" t="s">
        <v>1055</v>
      </c>
    </row>
    <row r="169" spans="1:6" x14ac:dyDescent="0.2">
      <c r="A169" s="192" t="s">
        <v>772</v>
      </c>
      <c r="B169" s="193">
        <v>8</v>
      </c>
      <c r="D169" s="192" t="s">
        <v>1056</v>
      </c>
      <c r="E169" s="192" t="s">
        <v>424</v>
      </c>
      <c r="F169" s="192" t="s">
        <v>1057</v>
      </c>
    </row>
    <row r="170" spans="1:6" x14ac:dyDescent="0.2">
      <c r="A170" s="192" t="s">
        <v>772</v>
      </c>
      <c r="B170" s="193">
        <v>10</v>
      </c>
      <c r="D170" s="192" t="s">
        <v>1058</v>
      </c>
      <c r="E170" s="192" t="s">
        <v>437</v>
      </c>
      <c r="F170" s="192" t="s">
        <v>1059</v>
      </c>
    </row>
    <row r="171" spans="1:6" x14ac:dyDescent="0.2">
      <c r="A171" s="192" t="s">
        <v>772</v>
      </c>
      <c r="B171" s="193">
        <v>7</v>
      </c>
      <c r="C171" s="192" t="s">
        <v>1060</v>
      </c>
      <c r="D171" s="192" t="s">
        <v>1061</v>
      </c>
      <c r="E171" s="192" t="s">
        <v>379</v>
      </c>
      <c r="F171" s="192" t="s">
        <v>1062</v>
      </c>
    </row>
    <row r="172" spans="1:6" x14ac:dyDescent="0.2">
      <c r="A172" s="192" t="s">
        <v>772</v>
      </c>
      <c r="B172" s="193">
        <v>6</v>
      </c>
      <c r="D172" s="192" t="s">
        <v>1063</v>
      </c>
      <c r="E172" s="192" t="s">
        <v>371</v>
      </c>
      <c r="F172" s="192" t="s">
        <v>1064</v>
      </c>
    </row>
    <row r="173" spans="1:6" x14ac:dyDescent="0.2">
      <c r="A173" s="192" t="s">
        <v>772</v>
      </c>
      <c r="B173" s="193">
        <v>6</v>
      </c>
      <c r="C173" s="192" t="s">
        <v>1065</v>
      </c>
      <c r="D173" s="192" t="s">
        <v>1066</v>
      </c>
      <c r="E173" s="192" t="s">
        <v>366</v>
      </c>
      <c r="F173" s="192" t="s">
        <v>1067</v>
      </c>
    </row>
    <row r="174" spans="1:6" x14ac:dyDescent="0.2">
      <c r="A174" s="192" t="s">
        <v>772</v>
      </c>
      <c r="B174" s="193">
        <v>6</v>
      </c>
      <c r="D174" s="192" t="s">
        <v>1068</v>
      </c>
      <c r="E174" s="192" t="s">
        <v>360</v>
      </c>
      <c r="F174" s="192" t="s">
        <v>1069</v>
      </c>
    </row>
    <row r="175" spans="1:6" x14ac:dyDescent="0.2">
      <c r="A175" s="192" t="s">
        <v>772</v>
      </c>
      <c r="B175" s="193">
        <v>7</v>
      </c>
      <c r="D175" s="192" t="s">
        <v>1070</v>
      </c>
      <c r="E175" s="192" t="s">
        <v>408</v>
      </c>
      <c r="F175" s="192" t="s">
        <v>1071</v>
      </c>
    </row>
    <row r="176" spans="1:6" x14ac:dyDescent="0.2">
      <c r="A176" s="192" t="s">
        <v>772</v>
      </c>
      <c r="B176" s="193">
        <v>6</v>
      </c>
      <c r="D176" s="192" t="s">
        <v>1072</v>
      </c>
      <c r="E176" s="192" t="s">
        <v>363</v>
      </c>
      <c r="F176" s="192" t="s">
        <v>1073</v>
      </c>
    </row>
    <row r="177" spans="1:6" x14ac:dyDescent="0.2">
      <c r="A177" s="192" t="s">
        <v>772</v>
      </c>
      <c r="B177" s="193">
        <v>7</v>
      </c>
      <c r="D177" s="192" t="s">
        <v>1074</v>
      </c>
      <c r="E177" s="192" t="s">
        <v>381</v>
      </c>
      <c r="F177" s="192" t="s">
        <v>1075</v>
      </c>
    </row>
    <row r="178" spans="1:6" x14ac:dyDescent="0.2">
      <c r="A178" s="192" t="s">
        <v>772</v>
      </c>
      <c r="B178" s="193">
        <v>8</v>
      </c>
      <c r="C178" s="192" t="s">
        <v>1076</v>
      </c>
      <c r="D178" s="192" t="s">
        <v>1298</v>
      </c>
      <c r="E178" s="192" t="s">
        <v>425</v>
      </c>
      <c r="F178" s="192" t="s">
        <v>1077</v>
      </c>
    </row>
    <row r="179" spans="1:6" x14ac:dyDescent="0.2">
      <c r="A179" s="192" t="s">
        <v>772</v>
      </c>
      <c r="B179" s="193">
        <v>7</v>
      </c>
      <c r="D179" s="192" t="s">
        <v>1078</v>
      </c>
      <c r="E179" s="192" t="s">
        <v>398</v>
      </c>
      <c r="F179" s="192" t="s">
        <v>1079</v>
      </c>
    </row>
    <row r="180" spans="1:6" x14ac:dyDescent="0.2">
      <c r="A180" s="192" t="s">
        <v>772</v>
      </c>
      <c r="B180" s="193">
        <v>7</v>
      </c>
      <c r="D180" s="192" t="s">
        <v>1080</v>
      </c>
      <c r="E180" s="192" t="s">
        <v>403</v>
      </c>
      <c r="F180" s="192" t="s">
        <v>1081</v>
      </c>
    </row>
    <row r="181" spans="1:6" x14ac:dyDescent="0.2">
      <c r="A181" s="192" t="s">
        <v>772</v>
      </c>
      <c r="B181" s="193">
        <v>11</v>
      </c>
      <c r="D181" s="192" t="s">
        <v>1082</v>
      </c>
      <c r="E181" s="192" t="s">
        <v>456</v>
      </c>
      <c r="F181" s="192" t="s">
        <v>1083</v>
      </c>
    </row>
    <row r="182" spans="1:6" x14ac:dyDescent="0.2">
      <c r="A182" s="192" t="s">
        <v>772</v>
      </c>
      <c r="B182" s="193">
        <v>7</v>
      </c>
      <c r="D182" s="192" t="s">
        <v>1084</v>
      </c>
      <c r="E182" s="192" t="s">
        <v>405</v>
      </c>
      <c r="F182" s="192" t="s">
        <v>1085</v>
      </c>
    </row>
    <row r="183" spans="1:6" x14ac:dyDescent="0.2">
      <c r="A183" s="192" t="s">
        <v>772</v>
      </c>
      <c r="B183" s="193">
        <v>6</v>
      </c>
      <c r="D183" s="192" t="s">
        <v>1086</v>
      </c>
      <c r="E183" s="192" t="s">
        <v>1242</v>
      </c>
      <c r="F183" s="192" t="s">
        <v>1087</v>
      </c>
    </row>
    <row r="184" spans="1:6" x14ac:dyDescent="0.2">
      <c r="A184" s="192" t="s">
        <v>772</v>
      </c>
      <c r="B184" s="193">
        <v>10</v>
      </c>
      <c r="D184" s="192" t="s">
        <v>1088</v>
      </c>
      <c r="E184" s="192" t="s">
        <v>1243</v>
      </c>
      <c r="F184" s="192" t="s">
        <v>1089</v>
      </c>
    </row>
    <row r="185" spans="1:6" x14ac:dyDescent="0.2">
      <c r="A185" s="192" t="s">
        <v>772</v>
      </c>
      <c r="B185" s="193">
        <v>10</v>
      </c>
      <c r="D185" s="192" t="s">
        <v>1090</v>
      </c>
      <c r="E185" s="192" t="s">
        <v>1244</v>
      </c>
      <c r="F185" s="192" t="s">
        <v>1091</v>
      </c>
    </row>
    <row r="186" spans="1:6" x14ac:dyDescent="0.2">
      <c r="A186" s="192" t="s">
        <v>772</v>
      </c>
      <c r="B186" s="193">
        <v>6</v>
      </c>
      <c r="C186" s="192" t="s">
        <v>1092</v>
      </c>
      <c r="D186" s="192" t="s">
        <v>1299</v>
      </c>
      <c r="E186" s="192" t="s">
        <v>356</v>
      </c>
      <c r="F186" s="192" t="s">
        <v>1093</v>
      </c>
    </row>
    <row r="187" spans="1:6" x14ac:dyDescent="0.2">
      <c r="A187" s="192" t="s">
        <v>772</v>
      </c>
      <c r="B187" s="193">
        <v>7</v>
      </c>
      <c r="D187" s="192" t="s">
        <v>1300</v>
      </c>
      <c r="E187" s="192" t="s">
        <v>385</v>
      </c>
      <c r="F187" s="192" t="s">
        <v>1094</v>
      </c>
    </row>
    <row r="188" spans="1:6" x14ac:dyDescent="0.2">
      <c r="A188" s="192" t="s">
        <v>772</v>
      </c>
      <c r="B188" s="193">
        <v>7</v>
      </c>
      <c r="D188" s="192" t="s">
        <v>1095</v>
      </c>
      <c r="E188" s="192" t="s">
        <v>392</v>
      </c>
      <c r="F188" s="192" t="s">
        <v>1096</v>
      </c>
    </row>
    <row r="189" spans="1:6" x14ac:dyDescent="0.2">
      <c r="A189" s="192" t="s">
        <v>772</v>
      </c>
      <c r="B189" s="193">
        <v>3</v>
      </c>
      <c r="D189" s="192" t="s">
        <v>1097</v>
      </c>
      <c r="E189" s="192" t="s">
        <v>332</v>
      </c>
      <c r="F189" s="192" t="s">
        <v>1098</v>
      </c>
    </row>
    <row r="190" spans="1:6" x14ac:dyDescent="0.2">
      <c r="A190" s="192" t="s">
        <v>772</v>
      </c>
      <c r="B190" s="193">
        <v>6</v>
      </c>
      <c r="D190" s="192" t="s">
        <v>1099</v>
      </c>
      <c r="E190" s="192" t="s">
        <v>369</v>
      </c>
      <c r="F190" s="192" t="s">
        <v>1100</v>
      </c>
    </row>
    <row r="191" spans="1:6" x14ac:dyDescent="0.2">
      <c r="A191" s="192" t="s">
        <v>772</v>
      </c>
      <c r="B191" s="193">
        <v>8</v>
      </c>
      <c r="D191" s="192" t="s">
        <v>1101</v>
      </c>
      <c r="E191" s="192" t="s">
        <v>432</v>
      </c>
      <c r="F191" s="192" t="s">
        <v>1102</v>
      </c>
    </row>
    <row r="192" spans="1:6" x14ac:dyDescent="0.2">
      <c r="A192" s="192" t="s">
        <v>772</v>
      </c>
      <c r="B192" s="193">
        <v>7</v>
      </c>
      <c r="D192" s="192" t="s">
        <v>1103</v>
      </c>
      <c r="E192" s="192" t="s">
        <v>376</v>
      </c>
      <c r="F192" s="192" t="s">
        <v>1104</v>
      </c>
    </row>
    <row r="193" spans="1:6" x14ac:dyDescent="0.2">
      <c r="A193" s="192" t="s">
        <v>772</v>
      </c>
      <c r="B193" s="193">
        <v>6</v>
      </c>
      <c r="D193" s="192" t="s">
        <v>1105</v>
      </c>
      <c r="E193" s="192" t="s">
        <v>1245</v>
      </c>
      <c r="F193" s="192" t="s">
        <v>1106</v>
      </c>
    </row>
    <row r="194" spans="1:6" x14ac:dyDescent="0.2">
      <c r="A194" s="192" t="s">
        <v>772</v>
      </c>
      <c r="B194" s="193">
        <v>3</v>
      </c>
      <c r="D194" s="192" t="s">
        <v>1107</v>
      </c>
      <c r="E194" s="192" t="s">
        <v>1246</v>
      </c>
      <c r="F194" s="192" t="s">
        <v>1108</v>
      </c>
    </row>
    <row r="195" spans="1:6" x14ac:dyDescent="0.2">
      <c r="A195" s="192" t="s">
        <v>772</v>
      </c>
      <c r="B195" s="193">
        <v>7</v>
      </c>
      <c r="D195" s="192" t="s">
        <v>1301</v>
      </c>
      <c r="E195" s="192" t="s">
        <v>412</v>
      </c>
      <c r="F195" s="192" t="s">
        <v>1109</v>
      </c>
    </row>
    <row r="196" spans="1:6" x14ac:dyDescent="0.2">
      <c r="A196" s="192" t="s">
        <v>772</v>
      </c>
      <c r="B196" s="193">
        <v>11</v>
      </c>
      <c r="C196" s="192" t="s">
        <v>1110</v>
      </c>
      <c r="D196" s="192" t="s">
        <v>1111</v>
      </c>
      <c r="E196" s="192" t="s">
        <v>449</v>
      </c>
      <c r="F196" s="192" t="s">
        <v>1112</v>
      </c>
    </row>
    <row r="197" spans="1:6" x14ac:dyDescent="0.2">
      <c r="A197" s="192" t="s">
        <v>772</v>
      </c>
      <c r="B197" s="193">
        <v>6</v>
      </c>
      <c r="D197" s="192" t="s">
        <v>1113</v>
      </c>
      <c r="E197" s="192" t="s">
        <v>365</v>
      </c>
      <c r="F197" s="192" t="s">
        <v>1114</v>
      </c>
    </row>
    <row r="198" spans="1:6" x14ac:dyDescent="0.2">
      <c r="A198" s="192" t="s">
        <v>772</v>
      </c>
      <c r="B198" s="193">
        <v>7</v>
      </c>
      <c r="D198" s="192" t="s">
        <v>1115</v>
      </c>
      <c r="E198" s="192" t="s">
        <v>382</v>
      </c>
      <c r="F198" s="192" t="s">
        <v>1116</v>
      </c>
    </row>
    <row r="199" spans="1:6" x14ac:dyDescent="0.2">
      <c r="A199" s="192" t="s">
        <v>772</v>
      </c>
      <c r="B199" s="193">
        <v>7</v>
      </c>
      <c r="C199" s="192" t="s">
        <v>1117</v>
      </c>
      <c r="D199" s="192" t="s">
        <v>1118</v>
      </c>
      <c r="E199" s="192" t="s">
        <v>396</v>
      </c>
      <c r="F199" s="192" t="s">
        <v>1119</v>
      </c>
    </row>
    <row r="200" spans="1:6" x14ac:dyDescent="0.2">
      <c r="A200" s="192" t="s">
        <v>772</v>
      </c>
      <c r="B200" s="193">
        <v>7</v>
      </c>
      <c r="D200" s="192" t="s">
        <v>1120</v>
      </c>
      <c r="E200" s="192" t="s">
        <v>386</v>
      </c>
      <c r="F200" s="192" t="s">
        <v>1121</v>
      </c>
    </row>
    <row r="201" spans="1:6" x14ac:dyDescent="0.2">
      <c r="A201" s="192" t="s">
        <v>772</v>
      </c>
      <c r="B201" s="193">
        <v>7</v>
      </c>
      <c r="D201" s="192" t="s">
        <v>1122</v>
      </c>
      <c r="E201" s="192" t="s">
        <v>410</v>
      </c>
      <c r="F201" s="192" t="s">
        <v>1123</v>
      </c>
    </row>
    <row r="202" spans="1:6" x14ac:dyDescent="0.2">
      <c r="A202" s="192" t="s">
        <v>772</v>
      </c>
      <c r="B202" s="193">
        <v>12</v>
      </c>
      <c r="D202" s="192" t="s">
        <v>1124</v>
      </c>
      <c r="E202" s="192" t="s">
        <v>1247</v>
      </c>
      <c r="F202" s="192" t="s">
        <v>1125</v>
      </c>
    </row>
    <row r="203" spans="1:6" x14ac:dyDescent="0.2">
      <c r="A203" s="192" t="s">
        <v>772</v>
      </c>
      <c r="B203" s="193">
        <v>7</v>
      </c>
      <c r="D203" s="192" t="s">
        <v>1126</v>
      </c>
      <c r="E203" s="192" t="s">
        <v>409</v>
      </c>
      <c r="F203" s="192" t="s">
        <v>1127</v>
      </c>
    </row>
    <row r="204" spans="1:6" x14ac:dyDescent="0.2">
      <c r="A204" s="192" t="s">
        <v>772</v>
      </c>
      <c r="B204" s="193">
        <v>7</v>
      </c>
      <c r="D204" s="192" t="s">
        <v>1128</v>
      </c>
      <c r="E204" s="192" t="s">
        <v>411</v>
      </c>
      <c r="F204" s="192" t="s">
        <v>1129</v>
      </c>
    </row>
    <row r="205" spans="1:6" x14ac:dyDescent="0.2">
      <c r="A205" s="192" t="s">
        <v>772</v>
      </c>
      <c r="B205" s="193">
        <v>7</v>
      </c>
      <c r="D205" s="192" t="s">
        <v>1130</v>
      </c>
      <c r="E205" s="192" t="s">
        <v>380</v>
      </c>
      <c r="F205" s="192" t="s">
        <v>1131</v>
      </c>
    </row>
    <row r="206" spans="1:6" x14ac:dyDescent="0.2">
      <c r="A206" s="192" t="s">
        <v>772</v>
      </c>
      <c r="B206" s="193">
        <v>6</v>
      </c>
      <c r="D206" s="192" t="s">
        <v>1132</v>
      </c>
      <c r="E206" s="192" t="s">
        <v>364</v>
      </c>
      <c r="F206" s="192" t="s">
        <v>1133</v>
      </c>
    </row>
    <row r="207" spans="1:6" x14ac:dyDescent="0.2">
      <c r="A207" s="192" t="s">
        <v>772</v>
      </c>
      <c r="B207" s="193">
        <v>7</v>
      </c>
      <c r="D207" s="192" t="s">
        <v>1134</v>
      </c>
      <c r="E207" s="192" t="s">
        <v>413</v>
      </c>
      <c r="F207" s="192" t="s">
        <v>1135</v>
      </c>
    </row>
    <row r="208" spans="1:6" x14ac:dyDescent="0.2">
      <c r="A208" s="192" t="s">
        <v>772</v>
      </c>
      <c r="B208" s="193">
        <v>7</v>
      </c>
      <c r="D208" s="192" t="s">
        <v>1136</v>
      </c>
      <c r="E208" s="192" t="s">
        <v>389</v>
      </c>
      <c r="F208" s="192" t="s">
        <v>1137</v>
      </c>
    </row>
    <row r="209" spans="1:6" x14ac:dyDescent="0.2">
      <c r="A209" s="192" t="s">
        <v>772</v>
      </c>
      <c r="B209" s="193">
        <v>6</v>
      </c>
      <c r="D209" s="192" t="s">
        <v>1302</v>
      </c>
      <c r="E209" s="192" t="s">
        <v>1248</v>
      </c>
      <c r="F209" s="192" t="s">
        <v>1138</v>
      </c>
    </row>
    <row r="210" spans="1:6" x14ac:dyDescent="0.2">
      <c r="A210" s="192" t="s">
        <v>772</v>
      </c>
      <c r="B210" s="193">
        <v>6</v>
      </c>
      <c r="D210" s="192" t="s">
        <v>1139</v>
      </c>
      <c r="E210" s="192" t="s">
        <v>357</v>
      </c>
      <c r="F210" s="192" t="s">
        <v>1140</v>
      </c>
    </row>
    <row r="211" spans="1:6" x14ac:dyDescent="0.2">
      <c r="A211" s="192" t="s">
        <v>772</v>
      </c>
      <c r="B211" s="193">
        <v>7</v>
      </c>
      <c r="D211" s="192" t="s">
        <v>1141</v>
      </c>
      <c r="E211" s="192" t="s">
        <v>384</v>
      </c>
      <c r="F211" s="192" t="s">
        <v>1142</v>
      </c>
    </row>
    <row r="212" spans="1:6" x14ac:dyDescent="0.2">
      <c r="A212" s="192" t="s">
        <v>772</v>
      </c>
      <c r="B212" s="193">
        <v>7</v>
      </c>
      <c r="C212" s="192" t="s">
        <v>1143</v>
      </c>
      <c r="D212" s="192" t="s">
        <v>1144</v>
      </c>
      <c r="E212" s="192" t="s">
        <v>391</v>
      </c>
      <c r="F212" s="192" t="s">
        <v>1145</v>
      </c>
    </row>
    <row r="213" spans="1:6" x14ac:dyDescent="0.2">
      <c r="A213" s="192" t="s">
        <v>772</v>
      </c>
      <c r="B213" s="193">
        <v>11</v>
      </c>
      <c r="D213" s="192" t="s">
        <v>1146</v>
      </c>
      <c r="E213" s="192" t="s">
        <v>458</v>
      </c>
      <c r="F213" s="192" t="s">
        <v>1147</v>
      </c>
    </row>
    <row r="214" spans="1:6" x14ac:dyDescent="0.2">
      <c r="A214" s="192" t="s">
        <v>772</v>
      </c>
      <c r="B214" s="193">
        <v>7</v>
      </c>
      <c r="D214" s="192" t="s">
        <v>1148</v>
      </c>
      <c r="E214" s="192" t="s">
        <v>406</v>
      </c>
      <c r="F214" s="192" t="s">
        <v>1149</v>
      </c>
    </row>
    <row r="215" spans="1:6" x14ac:dyDescent="0.2">
      <c r="A215" s="192" t="s">
        <v>772</v>
      </c>
      <c r="B215" s="193">
        <v>7</v>
      </c>
      <c r="D215" s="192" t="s">
        <v>1150</v>
      </c>
      <c r="E215" s="192" t="s">
        <v>404</v>
      </c>
      <c r="F215" s="192" t="s">
        <v>1151</v>
      </c>
    </row>
    <row r="216" spans="1:6" x14ac:dyDescent="0.2">
      <c r="A216" s="192" t="s">
        <v>772</v>
      </c>
      <c r="B216" s="193">
        <v>3</v>
      </c>
      <c r="D216" s="192" t="s">
        <v>1152</v>
      </c>
      <c r="E216" s="192" t="s">
        <v>1249</v>
      </c>
      <c r="F216" s="192" t="s">
        <v>1153</v>
      </c>
    </row>
    <row r="217" spans="1:6" x14ac:dyDescent="0.2">
      <c r="A217" s="192" t="s">
        <v>772</v>
      </c>
      <c r="B217" s="193">
        <v>7</v>
      </c>
      <c r="C217" s="192" t="s">
        <v>1154</v>
      </c>
      <c r="D217" s="192" t="s">
        <v>1155</v>
      </c>
      <c r="E217" s="192" t="s">
        <v>374</v>
      </c>
      <c r="F217" s="192" t="s">
        <v>1156</v>
      </c>
    </row>
    <row r="218" spans="1:6" x14ac:dyDescent="0.2">
      <c r="A218" s="192" t="s">
        <v>772</v>
      </c>
      <c r="B218" s="193">
        <v>3</v>
      </c>
      <c r="D218" s="192" t="s">
        <v>1303</v>
      </c>
      <c r="E218" s="192" t="s">
        <v>1250</v>
      </c>
      <c r="F218" s="192" t="s">
        <v>1157</v>
      </c>
    </row>
    <row r="219" spans="1:6" x14ac:dyDescent="0.2">
      <c r="A219" s="192" t="s">
        <v>772</v>
      </c>
      <c r="B219" s="193">
        <v>8</v>
      </c>
      <c r="D219" s="192" t="s">
        <v>1158</v>
      </c>
      <c r="E219" s="192" t="s">
        <v>430</v>
      </c>
      <c r="F219" s="192" t="s">
        <v>1159</v>
      </c>
    </row>
    <row r="220" spans="1:6" x14ac:dyDescent="0.2">
      <c r="A220" s="192" t="s">
        <v>772</v>
      </c>
      <c r="B220" s="193">
        <v>7</v>
      </c>
      <c r="D220" s="192" t="s">
        <v>1160</v>
      </c>
      <c r="E220" s="192" t="s">
        <v>394</v>
      </c>
      <c r="F220" s="192" t="s">
        <v>1161</v>
      </c>
    </row>
    <row r="221" spans="1:6" x14ac:dyDescent="0.2">
      <c r="A221" s="192" t="s">
        <v>772</v>
      </c>
      <c r="B221" s="193">
        <v>7</v>
      </c>
      <c r="D221" s="192" t="s">
        <v>1162</v>
      </c>
      <c r="E221" s="192" t="s">
        <v>399</v>
      </c>
      <c r="F221" s="192" t="s">
        <v>1163</v>
      </c>
    </row>
    <row r="222" spans="1:6" x14ac:dyDescent="0.2">
      <c r="A222" s="192" t="s">
        <v>772</v>
      </c>
      <c r="B222" s="193">
        <v>10</v>
      </c>
      <c r="D222" s="192" t="s">
        <v>1164</v>
      </c>
      <c r="E222" s="192" t="s">
        <v>1251</v>
      </c>
      <c r="F222" s="192" t="s">
        <v>1165</v>
      </c>
    </row>
    <row r="223" spans="1:6" x14ac:dyDescent="0.2">
      <c r="A223" s="192" t="s">
        <v>772</v>
      </c>
      <c r="B223" s="193">
        <v>7</v>
      </c>
      <c r="D223" s="192" t="s">
        <v>1166</v>
      </c>
      <c r="E223" s="192" t="s">
        <v>393</v>
      </c>
      <c r="F223" s="192" t="s">
        <v>1167</v>
      </c>
    </row>
    <row r="224" spans="1:6" x14ac:dyDescent="0.2">
      <c r="A224" s="192" t="s">
        <v>772</v>
      </c>
      <c r="B224" s="193">
        <v>8</v>
      </c>
      <c r="C224" s="192" t="s">
        <v>1168</v>
      </c>
      <c r="D224" s="192" t="s">
        <v>1169</v>
      </c>
      <c r="E224" s="192" t="s">
        <v>431</v>
      </c>
      <c r="F224" s="192" t="s">
        <v>1170</v>
      </c>
    </row>
    <row r="225" spans="1:6" x14ac:dyDescent="0.2">
      <c r="A225" s="192" t="s">
        <v>772</v>
      </c>
      <c r="B225" s="193">
        <v>11</v>
      </c>
      <c r="C225" s="192" t="s">
        <v>1171</v>
      </c>
      <c r="D225" s="192" t="s">
        <v>1172</v>
      </c>
      <c r="E225" s="192" t="s">
        <v>1265</v>
      </c>
      <c r="F225" s="192" t="s">
        <v>1173</v>
      </c>
    </row>
    <row r="226" spans="1:6" x14ac:dyDescent="0.2">
      <c r="A226" s="192" t="s">
        <v>772</v>
      </c>
      <c r="B226" s="193">
        <v>10</v>
      </c>
      <c r="D226" s="192" t="s">
        <v>1174</v>
      </c>
      <c r="E226" s="192" t="s">
        <v>442</v>
      </c>
      <c r="F226" s="192" t="s">
        <v>1175</v>
      </c>
    </row>
    <row r="227" spans="1:6" x14ac:dyDescent="0.2">
      <c r="A227" s="192" t="s">
        <v>772</v>
      </c>
      <c r="B227" s="193">
        <v>6</v>
      </c>
      <c r="D227" s="192" t="s">
        <v>1304</v>
      </c>
      <c r="E227" s="192" t="s">
        <v>358</v>
      </c>
      <c r="F227" s="192" t="s">
        <v>1176</v>
      </c>
    </row>
    <row r="228" spans="1:6" x14ac:dyDescent="0.2">
      <c r="A228" s="192" t="s">
        <v>772</v>
      </c>
      <c r="B228" s="193">
        <v>6</v>
      </c>
      <c r="C228" s="192" t="s">
        <v>1177</v>
      </c>
      <c r="D228" s="192" t="s">
        <v>1178</v>
      </c>
      <c r="E228" s="192" t="s">
        <v>361</v>
      </c>
      <c r="F228" s="192" t="s">
        <v>1179</v>
      </c>
    </row>
    <row r="229" spans="1:6" x14ac:dyDescent="0.2">
      <c r="A229" s="192" t="s">
        <v>772</v>
      </c>
      <c r="B229" s="193">
        <v>3</v>
      </c>
      <c r="D229" s="192" t="s">
        <v>1180</v>
      </c>
      <c r="E229" s="192" t="s">
        <v>1252</v>
      </c>
      <c r="F229" s="192" t="s">
        <v>1181</v>
      </c>
    </row>
    <row r="230" spans="1:6" x14ac:dyDescent="0.2">
      <c r="A230" s="192" t="s">
        <v>772</v>
      </c>
      <c r="B230" s="193">
        <v>3</v>
      </c>
      <c r="D230" s="192" t="s">
        <v>1182</v>
      </c>
      <c r="E230" s="192" t="s">
        <v>333</v>
      </c>
      <c r="F230" s="192" t="s">
        <v>1183</v>
      </c>
    </row>
    <row r="231" spans="1:6" x14ac:dyDescent="0.2">
      <c r="A231" s="192" t="s">
        <v>772</v>
      </c>
      <c r="B231" s="193">
        <v>3</v>
      </c>
      <c r="C231" s="192" t="s">
        <v>1184</v>
      </c>
      <c r="D231" s="192" t="s">
        <v>1185</v>
      </c>
      <c r="E231" s="192" t="s">
        <v>1253</v>
      </c>
      <c r="F231" s="192" t="s">
        <v>1186</v>
      </c>
    </row>
    <row r="232" spans="1:6" x14ac:dyDescent="0.2">
      <c r="A232" s="192" t="s">
        <v>772</v>
      </c>
      <c r="B232" s="193">
        <v>3</v>
      </c>
      <c r="D232" s="192" t="s">
        <v>1187</v>
      </c>
      <c r="E232" s="192" t="s">
        <v>1254</v>
      </c>
      <c r="F232" s="192" t="s">
        <v>1188</v>
      </c>
    </row>
    <row r="233" spans="1:6" x14ac:dyDescent="0.2">
      <c r="A233" s="192" t="s">
        <v>772</v>
      </c>
      <c r="B233" s="193">
        <v>3</v>
      </c>
      <c r="D233" s="192" t="s">
        <v>1189</v>
      </c>
      <c r="E233" s="192" t="s">
        <v>1255</v>
      </c>
      <c r="F233" s="192" t="s">
        <v>1190</v>
      </c>
    </row>
    <row r="234" spans="1:6" x14ac:dyDescent="0.2">
      <c r="A234" s="192" t="s">
        <v>772</v>
      </c>
      <c r="B234" s="193">
        <v>11</v>
      </c>
      <c r="C234" s="192" t="s">
        <v>1191</v>
      </c>
      <c r="D234" s="192" t="s">
        <v>1192</v>
      </c>
      <c r="E234" s="192" t="s">
        <v>1256</v>
      </c>
      <c r="F234" s="192" t="s">
        <v>1193</v>
      </c>
    </row>
    <row r="235" spans="1:6" x14ac:dyDescent="0.2">
      <c r="A235" s="192" t="s">
        <v>772</v>
      </c>
      <c r="B235" s="193">
        <v>11</v>
      </c>
      <c r="D235" s="192" t="s">
        <v>1194</v>
      </c>
      <c r="E235" s="192" t="s">
        <v>1257</v>
      </c>
      <c r="F235" s="192" t="s">
        <v>1195</v>
      </c>
    </row>
    <row r="236" spans="1:6" x14ac:dyDescent="0.2">
      <c r="A236" s="192" t="s">
        <v>772</v>
      </c>
      <c r="B236" s="193">
        <v>11</v>
      </c>
      <c r="D236" s="192" t="s">
        <v>1196</v>
      </c>
      <c r="E236" s="192" t="s">
        <v>1262</v>
      </c>
      <c r="F236" s="192" t="s">
        <v>1197</v>
      </c>
    </row>
    <row r="237" spans="1:6" x14ac:dyDescent="0.2">
      <c r="A237" s="192" t="s">
        <v>772</v>
      </c>
      <c r="B237" s="193">
        <v>11</v>
      </c>
      <c r="D237" s="192" t="s">
        <v>1198</v>
      </c>
      <c r="E237" s="192" t="s">
        <v>452</v>
      </c>
      <c r="F237" s="192" t="s">
        <v>1199</v>
      </c>
    </row>
    <row r="238" spans="1:6" x14ac:dyDescent="0.2">
      <c r="A238" s="192" t="s">
        <v>772</v>
      </c>
      <c r="B238" s="193">
        <v>7</v>
      </c>
      <c r="D238" s="192" t="s">
        <v>1200</v>
      </c>
      <c r="E238" s="192" t="s">
        <v>400</v>
      </c>
      <c r="F238" s="192" t="s">
        <v>1201</v>
      </c>
    </row>
    <row r="239" spans="1:6" x14ac:dyDescent="0.2">
      <c r="A239" s="192" t="s">
        <v>772</v>
      </c>
      <c r="B239" s="193">
        <v>7</v>
      </c>
      <c r="D239" s="192" t="s">
        <v>1202</v>
      </c>
      <c r="E239" s="192" t="s">
        <v>401</v>
      </c>
      <c r="F239" s="192" t="s">
        <v>1203</v>
      </c>
    </row>
    <row r="240" spans="1:6" x14ac:dyDescent="0.2">
      <c r="A240" s="192" t="s">
        <v>772</v>
      </c>
      <c r="B240" s="193">
        <v>10</v>
      </c>
      <c r="D240" s="192" t="s">
        <v>1204</v>
      </c>
      <c r="E240" s="192" t="s">
        <v>436</v>
      </c>
      <c r="F240" s="192" t="s">
        <v>1205</v>
      </c>
    </row>
    <row r="241" spans="1:6" x14ac:dyDescent="0.2">
      <c r="A241" s="192" t="s">
        <v>772</v>
      </c>
      <c r="B241" s="193">
        <v>10</v>
      </c>
      <c r="D241" s="192" t="s">
        <v>1206</v>
      </c>
      <c r="E241" s="192" t="s">
        <v>1258</v>
      </c>
      <c r="F241" s="192" t="s">
        <v>1207</v>
      </c>
    </row>
    <row r="242" spans="1:6" x14ac:dyDescent="0.2">
      <c r="A242" s="192" t="s">
        <v>772</v>
      </c>
      <c r="B242" s="193">
        <v>10</v>
      </c>
      <c r="D242" s="192" t="s">
        <v>1208</v>
      </c>
      <c r="E242" s="192" t="s">
        <v>441</v>
      </c>
      <c r="F242" s="192" t="s">
        <v>1209</v>
      </c>
    </row>
    <row r="243" spans="1:6" x14ac:dyDescent="0.2">
      <c r="A243" s="192" t="s">
        <v>772</v>
      </c>
      <c r="B243" s="193">
        <v>3</v>
      </c>
      <c r="D243" s="192" t="s">
        <v>1210</v>
      </c>
      <c r="E243" s="192" t="s">
        <v>340</v>
      </c>
      <c r="F243" s="192" t="s">
        <v>1211</v>
      </c>
    </row>
  </sheetData>
  <autoFilter ref="A1:F243" xr:uid="{00000000-0001-0000-0000-000000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7</vt:i4>
      </vt:variant>
    </vt:vector>
  </HeadingPairs>
  <TitlesOfParts>
    <vt:vector size="11" baseType="lpstr">
      <vt:lpstr>Cycle 7</vt:lpstr>
      <vt:lpstr>SUR</vt:lpstr>
      <vt:lpstr>MPO</vt:lpstr>
      <vt:lpstr>proj desc</vt:lpstr>
      <vt:lpstr>'Cycle 7'!Criteria</vt:lpstr>
      <vt:lpstr>'Cycle 7'!Print_Area</vt:lpstr>
      <vt:lpstr>MPO!Print_Area</vt:lpstr>
      <vt:lpstr>SUR!Print_Area</vt:lpstr>
      <vt:lpstr>'Cycle 7'!Print_Titles</vt:lpstr>
      <vt:lpstr>MPO!Print_Titles</vt:lpstr>
      <vt:lpstr>SUR!Print_Titles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Luo, Trina@DOT</dc:creator>
  <cp:lastModifiedBy>Sarker, Afrid@DOT</cp:lastModifiedBy>
  <cp:lastPrinted>2026-02-05T21:54:58Z</cp:lastPrinted>
  <dcterms:created xsi:type="dcterms:W3CDTF">2022-10-18T14:11:05Z</dcterms:created>
  <dcterms:modified xsi:type="dcterms:W3CDTF">2026-02-05T23:12:30Z</dcterms:modified>
</cp:coreProperties>
</file>