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AB 1012 Balances Beginning 9-03\2021 Reports\"/>
    </mc:Choice>
  </mc:AlternateContent>
  <xr:revisionPtr revIDLastSave="0" documentId="8_{FD2C4C88-4421-4E95-A507-9C74D2012C47}" xr6:coauthVersionLast="44" xr6:coauthVersionMax="44" xr10:uidLastSave="{00000000-0000-0000-0000-000000000000}"/>
  <bookViews>
    <workbookView xWindow="-120" yWindow="-120" windowWidth="20730" windowHeight="11160" xr2:uid="{5A285C48-EF5E-40F1-AE41-06E5CABBEAD3}"/>
  </bookViews>
  <sheets>
    <sheet name="Cycle 22 Beg Sum" sheetId="1" r:id="rId1"/>
  </sheets>
  <externalReferences>
    <externalReference r:id="rId2"/>
  </externalReferences>
  <definedNames>
    <definedName name="_xlnm.Print_Area" localSheetId="0">'Cycle 22 Beg Sum'!$A$1:$N$61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F43" i="1"/>
  <c r="D43" i="1"/>
  <c r="B43" i="1"/>
  <c r="H42" i="1"/>
  <c r="F42" i="1"/>
  <c r="D42" i="1"/>
  <c r="B42" i="1"/>
  <c r="H41" i="1"/>
  <c r="F41" i="1"/>
  <c r="D41" i="1"/>
  <c r="B41" i="1"/>
  <c r="H40" i="1"/>
  <c r="F40" i="1"/>
  <c r="D40" i="1"/>
  <c r="B40" i="1"/>
  <c r="H39" i="1"/>
  <c r="F39" i="1"/>
  <c r="D39" i="1"/>
  <c r="B39" i="1"/>
  <c r="H38" i="1"/>
  <c r="F38" i="1"/>
  <c r="D38" i="1"/>
  <c r="B38" i="1"/>
  <c r="H37" i="1"/>
  <c r="F37" i="1"/>
  <c r="D37" i="1"/>
  <c r="B37" i="1"/>
  <c r="H36" i="1"/>
  <c r="F36" i="1"/>
  <c r="D36" i="1"/>
  <c r="B36" i="1"/>
  <c r="H35" i="1"/>
  <c r="F35" i="1"/>
  <c r="D35" i="1"/>
  <c r="B35" i="1"/>
  <c r="H34" i="1"/>
  <c r="F34" i="1"/>
  <c r="D34" i="1"/>
  <c r="B34" i="1"/>
  <c r="H33" i="1"/>
  <c r="F33" i="1"/>
  <c r="D33" i="1"/>
  <c r="B33" i="1"/>
  <c r="H32" i="1"/>
  <c r="F32" i="1"/>
  <c r="D32" i="1"/>
  <c r="B32" i="1"/>
  <c r="H31" i="1"/>
  <c r="F31" i="1"/>
  <c r="D31" i="1"/>
  <c r="B31" i="1"/>
  <c r="H30" i="1"/>
  <c r="F30" i="1"/>
  <c r="D30" i="1"/>
  <c r="B30" i="1"/>
  <c r="H29" i="1"/>
  <c r="F29" i="1"/>
  <c r="D29" i="1"/>
  <c r="B29" i="1"/>
  <c r="H28" i="1"/>
  <c r="F28" i="1"/>
  <c r="D28" i="1"/>
  <c r="B28" i="1"/>
  <c r="H27" i="1"/>
  <c r="F27" i="1"/>
  <c r="D27" i="1"/>
  <c r="B27" i="1"/>
  <c r="H26" i="1"/>
  <c r="F26" i="1"/>
  <c r="D26" i="1"/>
  <c r="B26" i="1"/>
  <c r="H25" i="1"/>
  <c r="F25" i="1"/>
  <c r="D25" i="1"/>
  <c r="B25" i="1"/>
  <c r="H24" i="1"/>
  <c r="F24" i="1"/>
  <c r="D24" i="1"/>
  <c r="B24" i="1"/>
  <c r="H23" i="1"/>
  <c r="F23" i="1"/>
  <c r="D23" i="1"/>
  <c r="B23" i="1"/>
  <c r="H22" i="1"/>
  <c r="F22" i="1"/>
  <c r="D22" i="1"/>
  <c r="B22" i="1"/>
  <c r="H21" i="1"/>
  <c r="H46" i="1" s="1"/>
  <c r="F21" i="1"/>
  <c r="D21" i="1"/>
  <c r="B21" i="1"/>
  <c r="B46" i="1" s="1"/>
  <c r="L20" i="1"/>
  <c r="J20" i="1"/>
  <c r="H20" i="1"/>
  <c r="F20" i="1"/>
  <c r="F46" i="1" s="1"/>
  <c r="D20" i="1"/>
  <c r="D46" i="1" s="1"/>
  <c r="B20" i="1"/>
  <c r="J16" i="1"/>
  <c r="F16" i="1"/>
</calcChain>
</file>

<file path=xl/sharedStrings.xml><?xml version="1.0" encoding="utf-8"?>
<sst xmlns="http://schemas.openxmlformats.org/spreadsheetml/2006/main" count="73" uniqueCount="59">
  <si>
    <t>Apportionment Status Report</t>
  </si>
  <si>
    <t>CMAQ and RSTP</t>
  </si>
  <si>
    <t>as of December 31, 2020</t>
  </si>
  <si>
    <t>AB 1012</t>
  </si>
  <si>
    <t>Balances entering the 3rd Year</t>
  </si>
  <si>
    <t>(from FFY 2019*)</t>
  </si>
  <si>
    <t>Regional Report Summary</t>
  </si>
  <si>
    <t>*Previously referred to as Cycle 22</t>
  </si>
  <si>
    <t>R-TEA Amount</t>
  </si>
  <si>
    <t>CMAQ</t>
  </si>
  <si>
    <t>CMAQ Amount</t>
  </si>
  <si>
    <t>RSTP</t>
  </si>
  <si>
    <t>RSTP Amount</t>
  </si>
  <si>
    <t>R-TEA</t>
  </si>
  <si>
    <t>Subject to</t>
  </si>
  <si>
    <t>Unobligated</t>
  </si>
  <si>
    <t>12/31/2020</t>
  </si>
  <si>
    <t>Reprogramming</t>
  </si>
  <si>
    <t xml:space="preserve">   </t>
  </si>
  <si>
    <t>Delivery</t>
  </si>
  <si>
    <t>Cycle 7</t>
  </si>
  <si>
    <t>Region</t>
  </si>
  <si>
    <r>
      <t xml:space="preserve">Balance  </t>
    </r>
    <r>
      <rPr>
        <vertAlign val="superscript"/>
        <sz val="9"/>
        <rFont val="Times New Roman"/>
        <family val="1"/>
      </rPr>
      <t>1</t>
    </r>
  </si>
  <si>
    <r>
      <t xml:space="preserve">11/01/2021  </t>
    </r>
    <r>
      <rPr>
        <vertAlign val="superscript"/>
        <sz val="9"/>
        <rFont val="Times New Roman"/>
        <family val="1"/>
      </rPr>
      <t>2</t>
    </r>
  </si>
  <si>
    <r>
      <t xml:space="preserve">11/01/2006  </t>
    </r>
    <r>
      <rPr>
        <vertAlign val="superscript"/>
        <sz val="9"/>
        <rFont val="Times New Roman"/>
        <family val="1"/>
      </rPr>
      <t>2</t>
    </r>
  </si>
  <si>
    <t>Butte</t>
  </si>
  <si>
    <t>Fresno</t>
  </si>
  <si>
    <t>Kern</t>
  </si>
  <si>
    <t>Kings</t>
  </si>
  <si>
    <t>Los Angeles</t>
  </si>
  <si>
    <t>Madera</t>
  </si>
  <si>
    <t>Merced</t>
  </si>
  <si>
    <r>
      <t>Monterey</t>
    </r>
    <r>
      <rPr>
        <vertAlign val="superscript"/>
        <sz val="9"/>
        <rFont val="Times New Roman"/>
        <family val="1"/>
      </rPr>
      <t>3</t>
    </r>
  </si>
  <si>
    <t>Orange</t>
  </si>
  <si>
    <t>Riverside</t>
  </si>
  <si>
    <t>S. F. Bay Area (MTC)</t>
  </si>
  <si>
    <t>Sacramento (SACOG)</t>
  </si>
  <si>
    <r>
      <t>San Benito</t>
    </r>
    <r>
      <rPr>
        <vertAlign val="superscript"/>
        <sz val="9"/>
        <rFont val="Times New Roman"/>
        <family val="1"/>
      </rPr>
      <t>3</t>
    </r>
  </si>
  <si>
    <t>San Bernardino</t>
  </si>
  <si>
    <t>San Diego</t>
  </si>
  <si>
    <t>San Joaquin</t>
  </si>
  <si>
    <t>San Luis Obispo</t>
  </si>
  <si>
    <r>
      <t>Santa Barbara</t>
    </r>
    <r>
      <rPr>
        <vertAlign val="superscript"/>
        <sz val="9"/>
        <rFont val="Times New Roman"/>
        <family val="1"/>
      </rPr>
      <t>3</t>
    </r>
  </si>
  <si>
    <r>
      <t>Santa Cruz</t>
    </r>
    <r>
      <rPr>
        <vertAlign val="superscript"/>
        <sz val="9"/>
        <rFont val="Times New Roman"/>
        <family val="1"/>
      </rPr>
      <t>3</t>
    </r>
  </si>
  <si>
    <t>Stanislaus</t>
  </si>
  <si>
    <t>Tahoe</t>
  </si>
  <si>
    <t>Tulare</t>
  </si>
  <si>
    <t>Ventura</t>
  </si>
  <si>
    <t>Rural Counties &amp; SCAG</t>
  </si>
  <si>
    <t>TOTAL</t>
  </si>
  <si>
    <t>Footnotes:</t>
  </si>
  <si>
    <r>
      <rPr>
        <sz val="9"/>
        <rFont val="Cambria"/>
        <family val="1"/>
      </rPr>
      <t>Balances in the 3rd year (October 1, 2020) are subject to reprogramming on November 1, 2021.</t>
    </r>
    <r>
      <rPr>
        <sz val="9"/>
        <color rgb="FFFF0000"/>
        <rFont val="Cambria"/>
        <family val="1"/>
      </rPr>
      <t xml:space="preserve">  </t>
    </r>
    <r>
      <rPr>
        <sz val="9"/>
        <rFont val="Cambria"/>
        <family val="1"/>
      </rPr>
      <t>These balances include the Federal Fiscal</t>
    </r>
  </si>
  <si>
    <t>Year (FFY) 2019 "Actual" apportionments (dated October 18, 2019), FFY 2020 "Actual" apportionments (dated October 20, 2020),</t>
  </si>
  <si>
    <t>and FFY 2021 "Estimated" apportionments (dated 10/29/2020).</t>
  </si>
  <si>
    <r>
      <t>1</t>
    </r>
    <r>
      <rPr>
        <sz val="9"/>
        <rFont val="Cambria"/>
        <family val="1"/>
      </rPr>
      <t xml:space="preserve"> Indicates all apportionments not yet obligated.</t>
    </r>
  </si>
  <si>
    <r>
      <t>2</t>
    </r>
    <r>
      <rPr>
        <sz val="9"/>
        <rFont val="Cambria"/>
        <family val="1"/>
      </rPr>
      <t xml:space="preserve"> Totals reflect balances in the third year.</t>
    </r>
  </si>
  <si>
    <r>
      <rPr>
        <vertAlign val="superscript"/>
        <sz val="9"/>
        <rFont val="Cambria"/>
        <family val="1"/>
      </rPr>
      <t>3</t>
    </r>
    <r>
      <rPr>
        <sz val="9"/>
        <rFont val="Cambria"/>
        <family val="1"/>
      </rPr>
      <t xml:space="preserve"> These Regions are in air quality attainment and cannot use unobligated CMAQ apportionments, which are deobligations of closed out </t>
    </r>
  </si>
  <si>
    <t xml:space="preserve">projects.  It is anticipated that any CMAQ balance that accumulates in a Region in air quality attainment will be included in a future CMAQ </t>
  </si>
  <si>
    <t>rescission or transferred to another Region that over-delivered prior to the end of the current FFY.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</si>
</sst>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1" formatCode="_(* #,##0_);_(* \(#,##0\);_(* &quot;-&quot;_);_(@_)"/>
    <numFmt numFmtId="164" formatCode="mm/dd/yy;@"/>
    <numFmt numFmtId="165" formatCode="#,##0.000_);[Red]\(#,##0.000\)"/>
  </numFmts>
  <fonts count="13" x14ac:knownFonts="1"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vertAlign val="superscript"/>
      <sz val="9"/>
      <name val="Times New Roman"/>
      <family val="1"/>
    </font>
    <font>
      <u/>
      <sz val="9"/>
      <name val="Times New Roman"/>
      <family val="1"/>
    </font>
    <font>
      <sz val="9"/>
      <color indexed="8"/>
      <name val="Times New Roman"/>
      <family val="1"/>
    </font>
    <font>
      <b/>
      <u/>
      <sz val="9"/>
      <name val="Times New Roman"/>
      <family val="1"/>
    </font>
    <font>
      <sz val="9"/>
      <color rgb="FFFF0000"/>
      <name val="Cambria"/>
      <family val="1"/>
    </font>
    <font>
      <sz val="9"/>
      <name val="Cambria"/>
      <family val="1"/>
    </font>
    <font>
      <strike/>
      <sz val="9"/>
      <name val="Cambria"/>
      <family val="1"/>
    </font>
    <font>
      <vertAlign val="superscript"/>
      <sz val="9"/>
      <name val="Cambria"/>
      <family val="1"/>
    </font>
    <font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8" fontId="0" fillId="0" borderId="0"/>
  </cellStyleXfs>
  <cellXfs count="66">
    <xf numFmtId="38" fontId="0" fillId="0" borderId="0" xfId="0"/>
    <xf numFmtId="38" fontId="1" fillId="0" borderId="0" xfId="0" applyFont="1"/>
    <xf numFmtId="38" fontId="1" fillId="0" borderId="0" xfId="0" applyFont="1" applyAlignment="1">
      <alignment horizontal="left"/>
    </xf>
    <xf numFmtId="38" fontId="1" fillId="0" borderId="0" xfId="0" applyFont="1" applyAlignment="1">
      <alignment horizontal="center"/>
    </xf>
    <xf numFmtId="38" fontId="2" fillId="0" borderId="0" xfId="0" applyFont="1"/>
    <xf numFmtId="38" fontId="2" fillId="0" borderId="0" xfId="0" applyFont="1" applyAlignment="1">
      <alignment horizontal="left"/>
    </xf>
    <xf numFmtId="38" fontId="2" fillId="0" borderId="0" xfId="0" applyFont="1" applyAlignment="1">
      <alignment horizontal="center"/>
    </xf>
    <xf numFmtId="38" fontId="3" fillId="0" borderId="0" xfId="0" applyFont="1"/>
    <xf numFmtId="38" fontId="2" fillId="2" borderId="1" xfId="0" applyFont="1" applyFill="1" applyBorder="1"/>
    <xf numFmtId="38" fontId="2" fillId="2" borderId="2" xfId="0" applyFont="1" applyFill="1" applyBorder="1" applyAlignment="1">
      <alignment horizontal="center"/>
    </xf>
    <xf numFmtId="38" fontId="2" fillId="2" borderId="3" xfId="0" applyFont="1" applyFill="1" applyBorder="1" applyAlignment="1">
      <alignment horizontal="center"/>
    </xf>
    <xf numFmtId="38" fontId="2" fillId="2" borderId="2" xfId="0" applyFont="1" applyFill="1" applyBorder="1"/>
    <xf numFmtId="38" fontId="2" fillId="2" borderId="4" xfId="0" applyFont="1" applyFill="1" applyBorder="1" applyAlignment="1">
      <alignment horizontal="center"/>
    </xf>
    <xf numFmtId="38" fontId="2" fillId="2" borderId="0" xfId="0" applyFont="1" applyFill="1" applyAlignment="1">
      <alignment horizontal="center"/>
    </xf>
    <xf numFmtId="38" fontId="2" fillId="2" borderId="5" xfId="0" applyFont="1" applyFill="1" applyBorder="1" applyAlignment="1">
      <alignment horizontal="center"/>
    </xf>
    <xf numFmtId="38" fontId="2" fillId="2" borderId="6" xfId="0" applyFont="1" applyFill="1" applyBorder="1" applyAlignment="1">
      <alignment horizontal="center"/>
    </xf>
    <xf numFmtId="38" fontId="2" fillId="2" borderId="0" xfId="0" applyFont="1" applyFill="1"/>
    <xf numFmtId="14" fontId="2" fillId="2" borderId="0" xfId="0" applyNumberFormat="1" applyFont="1" applyFill="1" applyAlignment="1">
      <alignment horizontal="center"/>
    </xf>
    <xf numFmtId="14" fontId="2" fillId="2" borderId="0" xfId="0" quotePrefix="1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4" fontId="2" fillId="2" borderId="0" xfId="0" applyNumberFormat="1" applyFont="1" applyFill="1" applyAlignment="1" applyProtection="1">
      <alignment horizontal="center"/>
      <protection locked="0"/>
    </xf>
    <xf numFmtId="38" fontId="2" fillId="2" borderId="7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/>
    <xf numFmtId="38" fontId="2" fillId="0" borderId="1" xfId="0" applyFont="1" applyBorder="1"/>
    <xf numFmtId="38" fontId="2" fillId="0" borderId="3" xfId="0" applyFont="1" applyBorder="1"/>
    <xf numFmtId="38" fontId="5" fillId="0" borderId="0" xfId="0" applyFont="1"/>
    <xf numFmtId="38" fontId="2" fillId="0" borderId="4" xfId="0" applyFont="1" applyBorder="1"/>
    <xf numFmtId="41" fontId="2" fillId="0" borderId="0" xfId="0" applyNumberFormat="1" applyFont="1"/>
    <xf numFmtId="38" fontId="2" fillId="0" borderId="6" xfId="0" applyFont="1" applyBorder="1"/>
    <xf numFmtId="3" fontId="2" fillId="0" borderId="0" xfId="0" applyNumberFormat="1" applyFont="1" applyAlignment="1">
      <alignment horizontal="center"/>
    </xf>
    <xf numFmtId="38" fontId="2" fillId="0" borderId="7" xfId="0" applyFont="1" applyBorder="1"/>
    <xf numFmtId="41" fontId="2" fillId="0" borderId="10" xfId="0" applyNumberFormat="1" applyFont="1" applyBorder="1"/>
    <xf numFmtId="38" fontId="2" fillId="0" borderId="8" xfId="0" applyFont="1" applyBorder="1"/>
    <xf numFmtId="41" fontId="2" fillId="0" borderId="8" xfId="0" applyNumberFormat="1" applyFont="1" applyBorder="1"/>
    <xf numFmtId="38" fontId="2" fillId="0" borderId="9" xfId="0" applyFont="1" applyBorder="1"/>
    <xf numFmtId="38" fontId="4" fillId="0" borderId="6" xfId="0" applyFont="1" applyBorder="1" applyAlignment="1">
      <alignment horizontal="center"/>
    </xf>
    <xf numFmtId="38" fontId="2" fillId="0" borderId="4" xfId="0" applyFont="1" applyBorder="1" applyAlignment="1">
      <alignment horizontal="left"/>
    </xf>
    <xf numFmtId="41" fontId="6" fillId="0" borderId="0" xfId="0" applyNumberFormat="1" applyFont="1"/>
    <xf numFmtId="38" fontId="4" fillId="0" borderId="0" xfId="0" applyFont="1"/>
    <xf numFmtId="38" fontId="4" fillId="0" borderId="9" xfId="0" applyFont="1" applyBorder="1" applyAlignment="1">
      <alignment horizontal="center"/>
    </xf>
    <xf numFmtId="41" fontId="2" fillId="0" borderId="6" xfId="0" applyNumberFormat="1" applyFont="1" applyBorder="1"/>
    <xf numFmtId="38" fontId="2" fillId="2" borderId="11" xfId="0" applyFont="1" applyFill="1" applyBorder="1"/>
    <xf numFmtId="41" fontId="2" fillId="2" borderId="12" xfId="0" applyNumberFormat="1" applyFont="1" applyFill="1" applyBorder="1"/>
    <xf numFmtId="41" fontId="2" fillId="2" borderId="13" xfId="0" applyNumberFormat="1" applyFont="1" applyFill="1" applyBorder="1"/>
    <xf numFmtId="38" fontId="2" fillId="2" borderId="13" xfId="0" applyFont="1" applyFill="1" applyBorder="1"/>
    <xf numFmtId="38" fontId="2" fillId="2" borderId="14" xfId="0" applyFont="1" applyFill="1" applyBorder="1"/>
    <xf numFmtId="38" fontId="2" fillId="2" borderId="12" xfId="0" applyFont="1" applyFill="1" applyBorder="1"/>
    <xf numFmtId="38" fontId="3" fillId="0" borderId="0" xfId="0" applyFont="1" applyAlignment="1">
      <alignment horizontal="center"/>
    </xf>
    <xf numFmtId="41" fontId="2" fillId="2" borderId="14" xfId="0" applyNumberFormat="1" applyFont="1" applyFill="1" applyBorder="1"/>
    <xf numFmtId="6" fontId="2" fillId="2" borderId="12" xfId="0" applyNumberFormat="1" applyFont="1" applyFill="1" applyBorder="1"/>
    <xf numFmtId="165" fontId="2" fillId="0" borderId="0" xfId="0" applyNumberFormat="1" applyFont="1"/>
    <xf numFmtId="38" fontId="7" fillId="0" borderId="0" xfId="0" applyFont="1"/>
    <xf numFmtId="40" fontId="3" fillId="0" borderId="0" xfId="0" applyNumberFormat="1" applyFont="1"/>
    <xf numFmtId="38" fontId="8" fillId="0" borderId="0" xfId="0" applyFont="1"/>
    <xf numFmtId="38" fontId="9" fillId="0" borderId="0" xfId="0" applyFont="1"/>
    <xf numFmtId="38" fontId="10" fillId="0" borderId="0" xfId="0" applyFont="1"/>
    <xf numFmtId="38" fontId="11" fillId="0" borderId="0" xfId="0" applyFont="1"/>
    <xf numFmtId="0" fontId="11" fillId="0" borderId="0" xfId="0" applyNumberFormat="1" applyFont="1" applyAlignment="1">
      <alignment vertical="top" wrapText="1"/>
    </xf>
    <xf numFmtId="38" fontId="9" fillId="0" borderId="0" xfId="0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38" fontId="12" fillId="0" borderId="0" xfId="0" applyFont="1"/>
    <xf numFmtId="38" fontId="2" fillId="0" borderId="0" xfId="0" applyFont="1" applyAlignment="1">
      <alignment wrapText="1"/>
    </xf>
    <xf numFmtId="38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31-20%20draft%20CTC%20ver%20Cycle%2022%20and%2021%20for%20AB%201012%20Not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cle 22 Beg Sum"/>
      <sheetName val="Cycle 22 Beg Rural Sum"/>
      <sheetName val="Cycle 21 Beg Sum"/>
      <sheetName val="Cycle 21 Beg Rural Sum"/>
      <sheetName val="CMAQ Regional"/>
      <sheetName val="CMAQ Exchange Counties"/>
      <sheetName val="RSTP Regional"/>
      <sheetName val="RSTP Exchange Counties"/>
      <sheetName val="Sheet1"/>
      <sheetName val="Sheet2"/>
    </sheetNames>
    <sheetDataSet>
      <sheetData sheetId="0"/>
      <sheetData sheetId="1">
        <row r="47">
          <cell r="B47">
            <v>12908089.658326408</v>
          </cell>
          <cell r="D47">
            <v>63718.838070436614</v>
          </cell>
          <cell r="F47">
            <v>27690391.535029385</v>
          </cell>
          <cell r="H47">
            <v>2530740.090381965</v>
          </cell>
        </row>
      </sheetData>
      <sheetData sheetId="2"/>
      <sheetData sheetId="3"/>
      <sheetData sheetId="4">
        <row r="9">
          <cell r="B9">
            <v>3036008.1514986982</v>
          </cell>
          <cell r="CO9">
            <v>0</v>
          </cell>
        </row>
        <row r="11">
          <cell r="B11">
            <v>17853070.100924589</v>
          </cell>
          <cell r="CO11">
            <v>0</v>
          </cell>
        </row>
        <row r="13">
          <cell r="B13">
            <v>25262627.388004333</v>
          </cell>
          <cell r="CO13">
            <v>0</v>
          </cell>
        </row>
        <row r="14">
          <cell r="B14">
            <v>2872948.3935495601</v>
          </cell>
          <cell r="CO14">
            <v>0</v>
          </cell>
        </row>
        <row r="15">
          <cell r="B15">
            <v>189392504.20927578</v>
          </cell>
          <cell r="CO15">
            <v>0</v>
          </cell>
        </row>
        <row r="16">
          <cell r="B16">
            <v>5274514.7680970384</v>
          </cell>
          <cell r="CO16">
            <v>0</v>
          </cell>
        </row>
        <row r="18">
          <cell r="B18">
            <v>9840642.2496881895</v>
          </cell>
          <cell r="CO18">
            <v>0</v>
          </cell>
        </row>
        <row r="20">
          <cell r="B20">
            <v>79992677.512297064</v>
          </cell>
          <cell r="CO20">
            <v>0</v>
          </cell>
        </row>
        <row r="21">
          <cell r="B21">
            <v>66045917.247490264</v>
          </cell>
          <cell r="CO21">
            <v>0</v>
          </cell>
        </row>
        <row r="22">
          <cell r="B22">
            <v>10009733.842856448</v>
          </cell>
          <cell r="CO22">
            <v>0</v>
          </cell>
        </row>
        <row r="23">
          <cell r="B23">
            <v>48473498.90327628</v>
          </cell>
          <cell r="CO23">
            <v>0</v>
          </cell>
        </row>
        <row r="24">
          <cell r="B24">
            <v>29910047.564960305</v>
          </cell>
          <cell r="CO24">
            <v>0</v>
          </cell>
        </row>
        <row r="25">
          <cell r="B25">
            <v>89555811.142809868</v>
          </cell>
          <cell r="CO25">
            <v>0</v>
          </cell>
        </row>
        <row r="26">
          <cell r="B26">
            <v>5125461.7536303215</v>
          </cell>
          <cell r="CO26">
            <v>0</v>
          </cell>
        </row>
        <row r="27">
          <cell r="B27">
            <v>2302320.2932714871</v>
          </cell>
          <cell r="CO27">
            <v>0</v>
          </cell>
        </row>
        <row r="28">
          <cell r="B28">
            <v>9034481.558199238</v>
          </cell>
          <cell r="CO28">
            <v>0</v>
          </cell>
        </row>
        <row r="29">
          <cell r="B29">
            <v>2596593.1980190417</v>
          </cell>
          <cell r="CO29">
            <v>0</v>
          </cell>
        </row>
        <row r="31">
          <cell r="B31">
            <v>5494011.0005285386</v>
          </cell>
          <cell r="CO31">
            <v>0</v>
          </cell>
        </row>
        <row r="33">
          <cell r="B33">
            <v>20104670.932973735</v>
          </cell>
          <cell r="CO33">
            <v>0</v>
          </cell>
        </row>
      </sheetData>
      <sheetData sheetId="5">
        <row r="22">
          <cell r="B22">
            <v>0</v>
          </cell>
          <cell r="BL22">
            <v>0</v>
          </cell>
        </row>
        <row r="25">
          <cell r="B25">
            <v>0</v>
          </cell>
          <cell r="BL25">
            <v>0</v>
          </cell>
        </row>
        <row r="26">
          <cell r="B26">
            <v>0</v>
          </cell>
          <cell r="BL26">
            <v>0</v>
          </cell>
        </row>
        <row r="27">
          <cell r="B27">
            <v>0.37999999988821465</v>
          </cell>
          <cell r="BL27">
            <v>0</v>
          </cell>
        </row>
      </sheetData>
      <sheetData sheetId="6">
        <row r="11">
          <cell r="B11">
            <v>3109960.0340602063</v>
          </cell>
          <cell r="CZ11">
            <v>0</v>
          </cell>
        </row>
        <row r="13">
          <cell r="B13">
            <v>22544485.63598644</v>
          </cell>
          <cell r="CZ13">
            <v>0</v>
          </cell>
        </row>
        <row r="15">
          <cell r="B15">
            <v>19332878.398026519</v>
          </cell>
          <cell r="CZ15">
            <v>0</v>
          </cell>
        </row>
        <row r="16">
          <cell r="B16">
            <v>2166976.2724057781</v>
          </cell>
          <cell r="CZ16">
            <v>0</v>
          </cell>
        </row>
        <row r="17">
          <cell r="B17">
            <v>267533901.83575684</v>
          </cell>
          <cell r="CZ17">
            <v>0</v>
          </cell>
        </row>
        <row r="18">
          <cell r="B18">
            <v>2133334.414047753</v>
          </cell>
          <cell r="CZ18">
            <v>0</v>
          </cell>
        </row>
        <row r="20">
          <cell r="B20">
            <v>3622512.2581830262</v>
          </cell>
          <cell r="CZ20">
            <v>0</v>
          </cell>
        </row>
        <row r="22">
          <cell r="B22">
            <v>26601652.964329589</v>
          </cell>
          <cell r="CZ22">
            <v>0</v>
          </cell>
        </row>
        <row r="23">
          <cell r="B23">
            <v>78732629.499138683</v>
          </cell>
          <cell r="CZ23">
            <v>15018743.499138683</v>
          </cell>
        </row>
        <row r="24">
          <cell r="B24">
            <v>30898942.655340437</v>
          </cell>
          <cell r="CZ24">
            <v>0</v>
          </cell>
        </row>
        <row r="25">
          <cell r="B25">
            <v>50089640.913780332</v>
          </cell>
          <cell r="CZ25">
            <v>0</v>
          </cell>
        </row>
        <row r="26">
          <cell r="B26">
            <v>44457745.630075917</v>
          </cell>
          <cell r="CZ26">
            <v>0</v>
          </cell>
        </row>
        <row r="27">
          <cell r="B27">
            <v>102099862.5310929</v>
          </cell>
          <cell r="CZ27">
            <v>0</v>
          </cell>
        </row>
        <row r="28">
          <cell r="B28">
            <v>9034049.9619184807</v>
          </cell>
          <cell r="CZ28">
            <v>0</v>
          </cell>
        </row>
        <row r="29">
          <cell r="B29">
            <v>3869894.7585977218</v>
          </cell>
          <cell r="CZ29">
            <v>0</v>
          </cell>
        </row>
        <row r="30">
          <cell r="B30">
            <v>15239481.736242285</v>
          </cell>
          <cell r="CZ30">
            <v>577436.736242285</v>
          </cell>
        </row>
        <row r="31">
          <cell r="B31">
            <v>2650321.9612078127</v>
          </cell>
          <cell r="CZ31">
            <v>0</v>
          </cell>
        </row>
        <row r="33">
          <cell r="B33">
            <v>8115976.3863769565</v>
          </cell>
          <cell r="CZ33">
            <v>0</v>
          </cell>
        </row>
        <row r="35">
          <cell r="B35">
            <v>25102010.772680502</v>
          </cell>
          <cell r="CZ35">
            <v>1626237.7726805024</v>
          </cell>
        </row>
      </sheetData>
      <sheetData sheetId="7">
        <row r="22">
          <cell r="B22">
            <v>5858004.0781191718</v>
          </cell>
          <cell r="CB22">
            <v>0</v>
          </cell>
        </row>
        <row r="25">
          <cell r="B25">
            <v>788057.74303736223</v>
          </cell>
          <cell r="CB25">
            <v>0</v>
          </cell>
        </row>
        <row r="26">
          <cell r="B26">
            <v>6009401.2033250201</v>
          </cell>
          <cell r="CB26">
            <v>0</v>
          </cell>
        </row>
        <row r="27">
          <cell r="B27">
            <v>3694150.9712408064</v>
          </cell>
          <cell r="CB27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771F-8C6B-4E26-A9BC-526605C2CC75}">
  <sheetPr>
    <pageSetUpPr fitToPage="1"/>
  </sheetPr>
  <dimension ref="A1:R62"/>
  <sheetViews>
    <sheetView tabSelected="1" view="pageBreakPreview" zoomScale="90" zoomScaleNormal="100" zoomScaleSheetLayoutView="90" workbookViewId="0">
      <selection activeCell="A5" sqref="A5"/>
    </sheetView>
  </sheetViews>
  <sheetFormatPr defaultColWidth="9.140625" defaultRowHeight="12" x14ac:dyDescent="0.2"/>
  <cols>
    <col min="1" max="1" width="24.140625" style="4" customWidth="1"/>
    <col min="2" max="2" width="16" style="4" customWidth="1"/>
    <col min="3" max="3" width="1.85546875" style="4" customWidth="1"/>
    <col min="4" max="4" width="14" style="4" bestFit="1" customWidth="1"/>
    <col min="5" max="5" width="3" style="4" customWidth="1"/>
    <col min="6" max="6" width="14.85546875" style="4" customWidth="1"/>
    <col min="7" max="7" width="1.28515625" style="4" customWidth="1"/>
    <col min="8" max="8" width="14" style="4" bestFit="1" customWidth="1"/>
    <col min="9" max="9" width="3.7109375" style="4" customWidth="1"/>
    <col min="10" max="10" width="12.5703125" style="4" hidden="1" customWidth="1"/>
    <col min="11" max="11" width="1.7109375" style="4" hidden="1" customWidth="1"/>
    <col min="12" max="12" width="14" style="4" hidden="1" customWidth="1"/>
    <col min="13" max="13" width="0" style="4" hidden="1" customWidth="1"/>
    <col min="14" max="14" width="4.7109375" style="4" customWidth="1"/>
    <col min="15" max="15" width="9.140625" style="4"/>
    <col min="16" max="16" width="15" style="4" customWidth="1"/>
    <col min="17" max="17" width="11.42578125" style="4" bestFit="1" customWidth="1"/>
    <col min="18" max="18" width="10.28515625" style="4" bestFit="1" customWidth="1"/>
    <col min="19" max="19" width="11.140625" style="4" bestFit="1" customWidth="1"/>
    <col min="20" max="20" width="10.85546875" style="4" bestFit="1" customWidth="1"/>
    <col min="21" max="16384" width="9.140625" style="4"/>
  </cols>
  <sheetData>
    <row r="1" spans="1:12" s="1" customFormat="1" ht="15" x14ac:dyDescent="0.25">
      <c r="C1" s="2" t="s">
        <v>0</v>
      </c>
      <c r="D1" s="3"/>
    </row>
    <row r="2" spans="1:12" s="1" customFormat="1" ht="15" x14ac:dyDescent="0.25">
      <c r="D2" s="3" t="s">
        <v>1</v>
      </c>
    </row>
    <row r="3" spans="1:12" s="1" customFormat="1" ht="15" x14ac:dyDescent="0.25">
      <c r="C3" s="2" t="s">
        <v>2</v>
      </c>
      <c r="D3" s="3"/>
      <c r="F3" s="3"/>
    </row>
    <row r="4" spans="1:12" s="1" customFormat="1" ht="12" customHeight="1" x14ac:dyDescent="0.25"/>
    <row r="5" spans="1:12" s="1" customFormat="1" ht="12" customHeight="1" x14ac:dyDescent="0.25"/>
    <row r="6" spans="1:12" s="1" customFormat="1" ht="15" x14ac:dyDescent="0.25">
      <c r="D6" s="3" t="s">
        <v>3</v>
      </c>
    </row>
    <row r="7" spans="1:12" s="1" customFormat="1" ht="15" x14ac:dyDescent="0.25">
      <c r="C7" s="2" t="s">
        <v>4</v>
      </c>
      <c r="D7" s="2"/>
    </row>
    <row r="8" spans="1:12" s="1" customFormat="1" ht="15" x14ac:dyDescent="0.25">
      <c r="D8" s="3" t="s">
        <v>5</v>
      </c>
    </row>
    <row r="9" spans="1:12" s="1" customFormat="1" ht="15" x14ac:dyDescent="0.25">
      <c r="C9" s="2" t="s">
        <v>6</v>
      </c>
      <c r="D9" s="2"/>
      <c r="H9" s="3"/>
    </row>
    <row r="10" spans="1:12" ht="12" customHeight="1" x14ac:dyDescent="0.2">
      <c r="C10" s="5"/>
      <c r="D10" s="5"/>
      <c r="H10" s="6"/>
    </row>
    <row r="11" spans="1:12" ht="12" customHeight="1" x14ac:dyDescent="0.2">
      <c r="A11" s="7"/>
    </row>
    <row r="12" spans="1:12" x14ac:dyDescent="0.2">
      <c r="A12" s="4" t="s">
        <v>7</v>
      </c>
    </row>
    <row r="13" spans="1:12" x14ac:dyDescent="0.2">
      <c r="A13" s="8"/>
      <c r="B13" s="9"/>
      <c r="C13" s="9"/>
      <c r="D13" s="9"/>
      <c r="E13" s="10"/>
      <c r="F13" s="9"/>
      <c r="G13" s="9"/>
      <c r="H13" s="9"/>
      <c r="I13" s="10"/>
      <c r="J13" s="9"/>
      <c r="K13" s="11"/>
      <c r="L13" s="9" t="s">
        <v>8</v>
      </c>
    </row>
    <row r="14" spans="1:12" x14ac:dyDescent="0.2">
      <c r="A14" s="12"/>
      <c r="B14" s="13" t="s">
        <v>9</v>
      </c>
      <c r="C14" s="13"/>
      <c r="D14" s="13" t="s">
        <v>10</v>
      </c>
      <c r="E14" s="13"/>
      <c r="F14" s="14" t="s">
        <v>11</v>
      </c>
      <c r="G14" s="13"/>
      <c r="H14" s="13" t="s">
        <v>12</v>
      </c>
      <c r="I14" s="15"/>
      <c r="J14" s="14" t="s">
        <v>13</v>
      </c>
      <c r="K14" s="16"/>
      <c r="L14" s="13" t="s">
        <v>14</v>
      </c>
    </row>
    <row r="15" spans="1:12" x14ac:dyDescent="0.2">
      <c r="A15" s="12"/>
      <c r="B15" s="17" t="s">
        <v>15</v>
      </c>
      <c r="C15" s="13"/>
      <c r="D15" s="13" t="s">
        <v>14</v>
      </c>
      <c r="E15" s="15"/>
      <c r="F15" s="17" t="s">
        <v>15</v>
      </c>
      <c r="G15" s="13"/>
      <c r="H15" s="13" t="s">
        <v>14</v>
      </c>
      <c r="I15" s="15"/>
      <c r="J15" s="17" t="s">
        <v>15</v>
      </c>
      <c r="K15" s="16"/>
      <c r="L15" s="13" t="s">
        <v>3</v>
      </c>
    </row>
    <row r="16" spans="1:12" x14ac:dyDescent="0.2">
      <c r="A16" s="12"/>
      <c r="B16" s="18" t="s">
        <v>16</v>
      </c>
      <c r="C16" s="13"/>
      <c r="D16" s="13" t="s">
        <v>3</v>
      </c>
      <c r="E16" s="15"/>
      <c r="F16" s="19" t="str">
        <f>B16</f>
        <v>12/31/2020</v>
      </c>
      <c r="G16" s="13"/>
      <c r="H16" s="13" t="s">
        <v>3</v>
      </c>
      <c r="I16" s="15"/>
      <c r="J16" s="20" t="str">
        <f>B16</f>
        <v>12/31/2020</v>
      </c>
      <c r="K16" s="16"/>
      <c r="L16" s="13" t="s">
        <v>17</v>
      </c>
    </row>
    <row r="17" spans="1:18" x14ac:dyDescent="0.2">
      <c r="A17" s="12" t="s">
        <v>18</v>
      </c>
      <c r="B17" s="13" t="s">
        <v>19</v>
      </c>
      <c r="C17" s="13"/>
      <c r="D17" s="13" t="s">
        <v>17</v>
      </c>
      <c r="E17" s="15"/>
      <c r="F17" s="13" t="s">
        <v>19</v>
      </c>
      <c r="G17" s="13"/>
      <c r="H17" s="13" t="s">
        <v>17</v>
      </c>
      <c r="I17" s="15"/>
      <c r="J17" s="13" t="s">
        <v>19</v>
      </c>
      <c r="K17" s="16"/>
      <c r="L17" s="13" t="s">
        <v>20</v>
      </c>
    </row>
    <row r="18" spans="1:18" ht="13.5" x14ac:dyDescent="0.2">
      <c r="A18" s="21" t="s">
        <v>21</v>
      </c>
      <c r="B18" s="22" t="s">
        <v>22</v>
      </c>
      <c r="C18" s="23"/>
      <c r="D18" s="22" t="s">
        <v>23</v>
      </c>
      <c r="E18" s="24"/>
      <c r="F18" s="22" t="s">
        <v>22</v>
      </c>
      <c r="G18" s="23"/>
      <c r="H18" s="22" t="s">
        <v>23</v>
      </c>
      <c r="I18" s="24"/>
      <c r="J18" s="22" t="s">
        <v>22</v>
      </c>
      <c r="K18" s="25"/>
      <c r="L18" s="22" t="s">
        <v>24</v>
      </c>
    </row>
    <row r="19" spans="1:18" x14ac:dyDescent="0.2">
      <c r="A19" s="26"/>
      <c r="E19" s="27"/>
      <c r="I19" s="27"/>
      <c r="P19" s="28"/>
      <c r="Q19" s="28"/>
      <c r="R19" s="28"/>
    </row>
    <row r="20" spans="1:18" x14ac:dyDescent="0.2">
      <c r="A20" s="29" t="s">
        <v>25</v>
      </c>
      <c r="B20" s="30">
        <f>'[1]CMAQ Regional'!B9</f>
        <v>3036008.1514986982</v>
      </c>
      <c r="D20" s="30">
        <f>'[1]CMAQ Regional'!CO9</f>
        <v>0</v>
      </c>
      <c r="E20" s="31"/>
      <c r="F20" s="30">
        <f>IF('[1]RSTP Regional'!B11&gt;1, '[1]RSTP Regional'!B11,0)</f>
        <v>3109960.0340602063</v>
      </c>
      <c r="H20" s="30">
        <f>'[1]RSTP Regional'!CZ11</f>
        <v>0</v>
      </c>
      <c r="I20" s="31"/>
      <c r="J20" s="30" t="e">
        <f>+#REF!</f>
        <v>#REF!</v>
      </c>
      <c r="K20" s="30"/>
      <c r="L20" s="30" t="e">
        <f>+#REF!</f>
        <v>#REF!</v>
      </c>
      <c r="P20" s="32"/>
    </row>
    <row r="21" spans="1:18" x14ac:dyDescent="0.2">
      <c r="A21" s="29" t="s">
        <v>26</v>
      </c>
      <c r="B21" s="30">
        <f>'[1]CMAQ Regional'!$B$11</f>
        <v>17853070.100924589</v>
      </c>
      <c r="D21" s="30">
        <f>'[1]CMAQ Regional'!CO11</f>
        <v>0</v>
      </c>
      <c r="E21" s="31"/>
      <c r="F21" s="30">
        <f>'[1]RSTP Regional'!B13</f>
        <v>22544485.63598644</v>
      </c>
      <c r="H21" s="30">
        <f>'[1]RSTP Regional'!CZ13</f>
        <v>0</v>
      </c>
      <c r="I21" s="31"/>
      <c r="J21" s="30"/>
      <c r="K21" s="30"/>
      <c r="L21" s="30"/>
      <c r="P21" s="32"/>
    </row>
    <row r="22" spans="1:18" x14ac:dyDescent="0.2">
      <c r="A22" s="29" t="s">
        <v>27</v>
      </c>
      <c r="B22" s="30">
        <f>'[1]CMAQ Regional'!$B$13</f>
        <v>25262627.388004333</v>
      </c>
      <c r="D22" s="30">
        <f>'[1]CMAQ Regional'!CO13</f>
        <v>0</v>
      </c>
      <c r="E22" s="31"/>
      <c r="F22" s="30">
        <f>'[1]RSTP Regional'!B15</f>
        <v>19332878.398026519</v>
      </c>
      <c r="H22" s="30">
        <f>'[1]RSTP Regional'!CZ15</f>
        <v>0</v>
      </c>
      <c r="I22" s="31"/>
      <c r="J22" s="30"/>
      <c r="K22" s="30"/>
      <c r="L22" s="30"/>
      <c r="P22" s="32"/>
    </row>
    <row r="23" spans="1:18" x14ac:dyDescent="0.2">
      <c r="A23" s="29" t="s">
        <v>28</v>
      </c>
      <c r="B23" s="30">
        <f>'[1]CMAQ Regional'!$B$14</f>
        <v>2872948.3935495601</v>
      </c>
      <c r="D23" s="30">
        <f>'[1]CMAQ Regional'!CO14</f>
        <v>0</v>
      </c>
      <c r="E23" s="31"/>
      <c r="F23" s="30">
        <f>'[1]RSTP Regional'!B16</f>
        <v>2166976.2724057781</v>
      </c>
      <c r="H23" s="30">
        <f>'[1]RSTP Regional'!CZ16</f>
        <v>0</v>
      </c>
      <c r="I23" s="31"/>
      <c r="J23" s="30"/>
      <c r="K23" s="30"/>
      <c r="L23" s="30"/>
      <c r="P23" s="32"/>
    </row>
    <row r="24" spans="1:18" x14ac:dyDescent="0.2">
      <c r="A24" s="33" t="s">
        <v>29</v>
      </c>
      <c r="B24" s="34">
        <f>'[1]CMAQ Regional'!$B$15</f>
        <v>189392504.20927578</v>
      </c>
      <c r="C24" s="35"/>
      <c r="D24" s="36">
        <f>'[1]CMAQ Regional'!CO15</f>
        <v>0</v>
      </c>
      <c r="E24" s="37"/>
      <c r="F24" s="36">
        <f>'[1]RSTP Regional'!B17</f>
        <v>267533901.83575684</v>
      </c>
      <c r="G24" s="35"/>
      <c r="H24" s="36">
        <f>'[1]RSTP Regional'!CZ17</f>
        <v>0</v>
      </c>
      <c r="I24" s="37"/>
      <c r="J24" s="34"/>
      <c r="K24" s="36"/>
      <c r="L24" s="36"/>
      <c r="P24" s="32"/>
    </row>
    <row r="25" spans="1:18" x14ac:dyDescent="0.2">
      <c r="A25" s="29" t="s">
        <v>30</v>
      </c>
      <c r="B25" s="30">
        <f>'[1]CMAQ Regional'!$B$16</f>
        <v>5274514.7680970384</v>
      </c>
      <c r="D25" s="30">
        <f>'[1]CMAQ Regional'!CO16</f>
        <v>0</v>
      </c>
      <c r="E25" s="31"/>
      <c r="F25" s="30">
        <f>'[1]RSTP Regional'!B18</f>
        <v>2133334.414047753</v>
      </c>
      <c r="H25" s="30">
        <f>'[1]RSTP Regional'!CZ18</f>
        <v>0</v>
      </c>
      <c r="I25" s="31"/>
      <c r="J25" s="30"/>
      <c r="K25" s="30"/>
      <c r="L25" s="30"/>
      <c r="P25" s="32"/>
    </row>
    <row r="26" spans="1:18" x14ac:dyDescent="0.2">
      <c r="A26" s="29" t="s">
        <v>31</v>
      </c>
      <c r="B26" s="30">
        <f>'[1]CMAQ Regional'!$B$18</f>
        <v>9840642.2496881895</v>
      </c>
      <c r="D26" s="30">
        <f>'[1]CMAQ Regional'!CO18</f>
        <v>0</v>
      </c>
      <c r="E26" s="31"/>
      <c r="F26" s="30">
        <f>'[1]RSTP Regional'!B20</f>
        <v>3622512.2581830262</v>
      </c>
      <c r="H26" s="30">
        <f>'[1]RSTP Regional'!CZ20</f>
        <v>0</v>
      </c>
      <c r="I26" s="31"/>
      <c r="J26" s="30"/>
      <c r="K26" s="30"/>
      <c r="L26" s="30"/>
      <c r="P26" s="32"/>
    </row>
    <row r="27" spans="1:18" ht="13.5" x14ac:dyDescent="0.2">
      <c r="A27" s="29" t="s">
        <v>32</v>
      </c>
      <c r="B27" s="30">
        <f>'[1]CMAQ Exchange Counties'!B22</f>
        <v>0</v>
      </c>
      <c r="D27" s="30">
        <f>'[1]CMAQ Exchange Counties'!BL22</f>
        <v>0</v>
      </c>
      <c r="E27" s="38"/>
      <c r="F27" s="30">
        <f>IF('[1]RSTP Exchange Counties'!B22&gt;1, '[1]RSTP Exchange Counties'!B22, 0)</f>
        <v>5858004.0781191718</v>
      </c>
      <c r="H27" s="30">
        <f>'[1]RSTP Exchange Counties'!CB22</f>
        <v>0</v>
      </c>
      <c r="I27" s="31"/>
      <c r="J27" s="30"/>
      <c r="K27" s="30"/>
      <c r="L27" s="30"/>
      <c r="P27" s="32"/>
    </row>
    <row r="28" spans="1:18" x14ac:dyDescent="0.2">
      <c r="A28" s="29" t="s">
        <v>33</v>
      </c>
      <c r="B28" s="30">
        <f>'[1]CMAQ Regional'!$B$20</f>
        <v>79992677.512297064</v>
      </c>
      <c r="D28" s="30">
        <f>'[1]CMAQ Regional'!CO20</f>
        <v>0</v>
      </c>
      <c r="E28" s="31"/>
      <c r="F28" s="30">
        <f>'[1]RSTP Regional'!B22</f>
        <v>26601652.964329589</v>
      </c>
      <c r="H28" s="30">
        <f>'[1]RSTP Regional'!CZ22</f>
        <v>0</v>
      </c>
      <c r="I28" s="31"/>
      <c r="J28" s="30"/>
      <c r="K28" s="30"/>
      <c r="L28" s="30"/>
      <c r="P28" s="32"/>
    </row>
    <row r="29" spans="1:18" x14ac:dyDescent="0.2">
      <c r="A29" s="33" t="s">
        <v>34</v>
      </c>
      <c r="B29" s="34">
        <f>'[1]CMAQ Regional'!$B$21</f>
        <v>66045917.247490264</v>
      </c>
      <c r="C29" s="35"/>
      <c r="D29" s="36">
        <f>'[1]CMAQ Regional'!CO21</f>
        <v>0</v>
      </c>
      <c r="E29" s="37"/>
      <c r="F29" s="36">
        <f>'[1]RSTP Regional'!B23</f>
        <v>78732629.499138683</v>
      </c>
      <c r="G29" s="35"/>
      <c r="H29" s="36">
        <f>'[1]RSTP Regional'!CZ23</f>
        <v>15018743.499138683</v>
      </c>
      <c r="I29" s="37"/>
      <c r="J29" s="34"/>
      <c r="K29" s="36"/>
      <c r="L29" s="36"/>
      <c r="P29" s="32"/>
    </row>
    <row r="30" spans="1:18" x14ac:dyDescent="0.2">
      <c r="A30" s="29" t="s">
        <v>35</v>
      </c>
      <c r="B30" s="30">
        <f>'[1]CMAQ Regional'!$B$25</f>
        <v>89555811.142809868</v>
      </c>
      <c r="D30" s="30">
        <f>'[1]CMAQ Regional'!CO25</f>
        <v>0</v>
      </c>
      <c r="E30" s="31"/>
      <c r="F30" s="30">
        <f>'[1]RSTP Regional'!B27</f>
        <v>102099862.5310929</v>
      </c>
      <c r="H30" s="30">
        <f>'[1]RSTP Regional'!CZ27</f>
        <v>0</v>
      </c>
      <c r="I30" s="31"/>
      <c r="J30" s="30"/>
      <c r="K30" s="30"/>
      <c r="L30" s="30"/>
      <c r="P30" s="32"/>
    </row>
    <row r="31" spans="1:18" x14ac:dyDescent="0.2">
      <c r="A31" s="39" t="s">
        <v>36</v>
      </c>
      <c r="B31" s="40">
        <f>'[1]CMAQ Regional'!$B$22</f>
        <v>10009733.842856448</v>
      </c>
      <c r="D31" s="30">
        <f>'[1]CMAQ Regional'!CO22</f>
        <v>0</v>
      </c>
      <c r="E31" s="31"/>
      <c r="F31" s="30">
        <f>'[1]RSTP Regional'!B24</f>
        <v>30898942.655340437</v>
      </c>
      <c r="H31" s="30">
        <f>'[1]RSTP Regional'!CZ24</f>
        <v>0</v>
      </c>
      <c r="I31" s="31"/>
      <c r="J31" s="30"/>
      <c r="K31" s="30"/>
      <c r="L31" s="30"/>
      <c r="P31" s="32"/>
    </row>
    <row r="32" spans="1:18" ht="13.5" x14ac:dyDescent="0.2">
      <c r="A32" s="29" t="s">
        <v>37</v>
      </c>
      <c r="B32" s="30">
        <f>'[1]CMAQ Exchange Counties'!B25</f>
        <v>0</v>
      </c>
      <c r="D32" s="30">
        <f>'[1]CMAQ Exchange Counties'!BL25</f>
        <v>0</v>
      </c>
      <c r="E32" s="38"/>
      <c r="F32" s="30">
        <f>'[1]RSTP Exchange Counties'!B25</f>
        <v>788057.74303736223</v>
      </c>
      <c r="H32" s="30">
        <f>'[1]RSTP Exchange Counties'!CB25</f>
        <v>0</v>
      </c>
      <c r="I32" s="31"/>
      <c r="J32" s="30"/>
      <c r="K32" s="30"/>
      <c r="L32" s="30"/>
      <c r="P32" s="32"/>
    </row>
    <row r="33" spans="1:16" x14ac:dyDescent="0.2">
      <c r="A33" s="29" t="s">
        <v>38</v>
      </c>
      <c r="B33" s="30">
        <f>'[1]CMAQ Regional'!$B$23</f>
        <v>48473498.90327628</v>
      </c>
      <c r="D33" s="30">
        <f>'[1]CMAQ Regional'!CO23</f>
        <v>0</v>
      </c>
      <c r="E33" s="31"/>
      <c r="F33" s="30">
        <f>'[1]RSTP Regional'!B25</f>
        <v>50089640.913780332</v>
      </c>
      <c r="H33" s="30">
        <f>'[1]RSTP Regional'!CZ25</f>
        <v>0</v>
      </c>
      <c r="I33" s="31"/>
      <c r="J33" s="30"/>
      <c r="K33" s="30"/>
      <c r="L33" s="30"/>
      <c r="P33" s="32"/>
    </row>
    <row r="34" spans="1:16" x14ac:dyDescent="0.2">
      <c r="A34" s="33" t="s">
        <v>39</v>
      </c>
      <c r="B34" s="34">
        <f>'[1]CMAQ Regional'!$B$24</f>
        <v>29910047.564960305</v>
      </c>
      <c r="C34" s="35"/>
      <c r="D34" s="36">
        <f>'[1]CMAQ Regional'!CO24</f>
        <v>0</v>
      </c>
      <c r="E34" s="37"/>
      <c r="F34" s="36">
        <f>'[1]RSTP Regional'!B26</f>
        <v>44457745.630075917</v>
      </c>
      <c r="G34" s="35"/>
      <c r="H34" s="36">
        <f>'[1]RSTP Regional'!CZ26</f>
        <v>0</v>
      </c>
      <c r="I34" s="37"/>
      <c r="J34" s="34"/>
      <c r="K34" s="36"/>
      <c r="L34" s="36"/>
      <c r="P34" s="32"/>
    </row>
    <row r="35" spans="1:16" x14ac:dyDescent="0.2">
      <c r="A35" s="29" t="s">
        <v>40</v>
      </c>
      <c r="B35" s="30">
        <f>'[1]CMAQ Regional'!$B$26</f>
        <v>5125461.7536303215</v>
      </c>
      <c r="D35" s="30">
        <f>'[1]CMAQ Regional'!CO26</f>
        <v>0</v>
      </c>
      <c r="E35" s="31"/>
      <c r="F35" s="30">
        <f>'[1]RSTP Regional'!B28</f>
        <v>9034049.9619184807</v>
      </c>
      <c r="H35" s="30">
        <f>'[1]RSTP Regional'!CZ28</f>
        <v>0</v>
      </c>
      <c r="I35" s="31"/>
      <c r="J35" s="30"/>
      <c r="K35" s="30"/>
      <c r="L35" s="30"/>
      <c r="P35" s="32"/>
    </row>
    <row r="36" spans="1:16" x14ac:dyDescent="0.2">
      <c r="A36" s="29" t="s">
        <v>41</v>
      </c>
      <c r="B36" s="30">
        <f>'[1]CMAQ Regional'!$B$27</f>
        <v>2302320.2932714871</v>
      </c>
      <c r="D36" s="30">
        <f>'[1]CMAQ Regional'!CO27</f>
        <v>0</v>
      </c>
      <c r="E36" s="31"/>
      <c r="F36" s="30">
        <f>'[1]RSTP Regional'!B29</f>
        <v>3869894.7585977218</v>
      </c>
      <c r="H36" s="30">
        <f>'[1]RSTP Regional'!CZ29</f>
        <v>0</v>
      </c>
      <c r="I36" s="31"/>
      <c r="J36" s="30"/>
      <c r="K36" s="30"/>
      <c r="L36" s="30"/>
      <c r="P36" s="32"/>
    </row>
    <row r="37" spans="1:16" ht="13.5" x14ac:dyDescent="0.2">
      <c r="A37" s="29" t="s">
        <v>42</v>
      </c>
      <c r="B37" s="30">
        <f>'[1]CMAQ Exchange Counties'!B26</f>
        <v>0</v>
      </c>
      <c r="C37" s="41"/>
      <c r="D37" s="30">
        <f>'[1]CMAQ Exchange Counties'!BL26</f>
        <v>0</v>
      </c>
      <c r="E37" s="38"/>
      <c r="F37" s="30">
        <f>IF('[1]RSTP Exchange Counties'!B26&gt;1, '[1]RSTP Exchange Counties'!B26, 0)</f>
        <v>6009401.2033250201</v>
      </c>
      <c r="H37" s="30">
        <f>'[1]RSTP Exchange Counties'!CB26</f>
        <v>0</v>
      </c>
      <c r="I37" s="31"/>
      <c r="J37" s="30"/>
      <c r="K37" s="30"/>
      <c r="L37" s="30"/>
      <c r="P37" s="32"/>
    </row>
    <row r="38" spans="1:16" ht="13.5" x14ac:dyDescent="0.2">
      <c r="A38" s="33" t="s">
        <v>43</v>
      </c>
      <c r="B38" s="34">
        <f>'[1]CMAQ Exchange Counties'!B27</f>
        <v>0.37999999988821465</v>
      </c>
      <c r="C38" s="35"/>
      <c r="D38" s="36">
        <f>'[1]CMAQ Exchange Counties'!BL27</f>
        <v>0</v>
      </c>
      <c r="E38" s="42"/>
      <c r="F38" s="36">
        <f>IF('[1]RSTP Exchange Counties'!B27&gt;1, '[1]RSTP Exchange Counties'!B27,0)</f>
        <v>3694150.9712408064</v>
      </c>
      <c r="G38" s="35"/>
      <c r="H38" s="36">
        <f>'[1]RSTP Exchange Counties'!CB27</f>
        <v>0</v>
      </c>
      <c r="I38" s="37"/>
      <c r="J38" s="34"/>
      <c r="K38" s="36"/>
      <c r="L38" s="36"/>
      <c r="P38" s="32"/>
    </row>
    <row r="39" spans="1:16" x14ac:dyDescent="0.2">
      <c r="A39" s="29" t="s">
        <v>44</v>
      </c>
      <c r="B39" s="30">
        <f>'[1]CMAQ Regional'!$B$28</f>
        <v>9034481.558199238</v>
      </c>
      <c r="D39" s="30">
        <f>'[1]CMAQ Regional'!CO28</f>
        <v>0</v>
      </c>
      <c r="E39" s="31"/>
      <c r="F39" s="30">
        <f>'[1]RSTP Regional'!B30</f>
        <v>15239481.736242285</v>
      </c>
      <c r="H39" s="30">
        <f>'[1]RSTP Regional'!CZ30</f>
        <v>577436.736242285</v>
      </c>
      <c r="I39" s="31"/>
      <c r="J39" s="30"/>
      <c r="K39" s="30"/>
      <c r="L39" s="30"/>
      <c r="P39" s="32"/>
    </row>
    <row r="40" spans="1:16" x14ac:dyDescent="0.2">
      <c r="A40" s="29" t="s">
        <v>45</v>
      </c>
      <c r="B40" s="30">
        <f>'[1]CMAQ Regional'!$B$29</f>
        <v>2596593.1980190417</v>
      </c>
      <c r="D40" s="30">
        <f>'[1]CMAQ Regional'!CO29</f>
        <v>0</v>
      </c>
      <c r="E40" s="31"/>
      <c r="F40" s="30">
        <f>'[1]RSTP Regional'!B31</f>
        <v>2650321.9612078127</v>
      </c>
      <c r="H40" s="30">
        <f>'[1]RSTP Regional'!CZ31</f>
        <v>0</v>
      </c>
      <c r="I40" s="31"/>
      <c r="J40" s="30"/>
      <c r="K40" s="30"/>
      <c r="L40" s="30"/>
      <c r="P40" s="32"/>
    </row>
    <row r="41" spans="1:16" x14ac:dyDescent="0.2">
      <c r="A41" s="29" t="s">
        <v>46</v>
      </c>
      <c r="B41" s="30">
        <f>'[1]CMAQ Regional'!$B$31</f>
        <v>5494011.0005285386</v>
      </c>
      <c r="D41" s="30">
        <f>'[1]CMAQ Regional'!CO31</f>
        <v>0</v>
      </c>
      <c r="E41" s="31"/>
      <c r="F41" s="30">
        <f>'[1]RSTP Regional'!B33</f>
        <v>8115976.3863769565</v>
      </c>
      <c r="H41" s="30">
        <f>'[1]RSTP Regional'!CZ33</f>
        <v>0</v>
      </c>
      <c r="I41" s="31"/>
      <c r="J41" s="30"/>
      <c r="K41" s="30"/>
      <c r="L41" s="30"/>
      <c r="P41" s="32"/>
    </row>
    <row r="42" spans="1:16" x14ac:dyDescent="0.2">
      <c r="A42" s="29" t="s">
        <v>47</v>
      </c>
      <c r="B42" s="30">
        <f>'[1]CMAQ Regional'!$B$33</f>
        <v>20104670.932973735</v>
      </c>
      <c r="C42" s="30"/>
      <c r="D42" s="36">
        <f>'[1]CMAQ Regional'!CO33</f>
        <v>0</v>
      </c>
      <c r="E42" s="43"/>
      <c r="F42" s="30">
        <f>'[1]RSTP Regional'!B35</f>
        <v>25102010.772680502</v>
      </c>
      <c r="H42" s="30">
        <f>'[1]RSTP Regional'!CZ35</f>
        <v>1626237.7726805024</v>
      </c>
      <c r="I42" s="31"/>
      <c r="J42" s="30"/>
      <c r="K42" s="30"/>
      <c r="L42" s="30"/>
      <c r="P42" s="32"/>
    </row>
    <row r="43" spans="1:16" x14ac:dyDescent="0.2">
      <c r="A43" s="44" t="s">
        <v>48</v>
      </c>
      <c r="B43" s="45">
        <f>'[1]Cycle 22 Beg Rural Sum'!B47</f>
        <v>12908089.658326408</v>
      </c>
      <c r="C43" s="45"/>
      <c r="D43" s="45">
        <f>'[1]Cycle 22 Beg Rural Sum'!D47</f>
        <v>63718.838070436614</v>
      </c>
      <c r="E43" s="46"/>
      <c r="F43" s="45">
        <f>'[1]Cycle 22 Beg Rural Sum'!F47</f>
        <v>27690391.535029385</v>
      </c>
      <c r="G43" s="45"/>
      <c r="H43" s="45">
        <f>'[1]Cycle 22 Beg Rural Sum'!H47</f>
        <v>2530740.090381965</v>
      </c>
      <c r="I43" s="47"/>
      <c r="J43" s="48"/>
      <c r="K43" s="49"/>
      <c r="L43" s="49"/>
    </row>
    <row r="44" spans="1:16" x14ac:dyDescent="0.2">
      <c r="A44" s="29"/>
      <c r="B44" s="50"/>
      <c r="C44" s="50"/>
      <c r="D44" s="50"/>
      <c r="E44" s="31"/>
      <c r="F44" s="7"/>
      <c r="I44" s="31"/>
    </row>
    <row r="45" spans="1:16" x14ac:dyDescent="0.2">
      <c r="A45" s="29"/>
      <c r="E45" s="31"/>
      <c r="I45" s="31"/>
    </row>
    <row r="46" spans="1:16" x14ac:dyDescent="0.2">
      <c r="A46" s="44" t="s">
        <v>49</v>
      </c>
      <c r="B46" s="51">
        <f>SUM(B20:B45)</f>
        <v>635085630.2496773</v>
      </c>
      <c r="C46" s="49"/>
      <c r="D46" s="45">
        <f>SUM(D20:D45)</f>
        <v>63718.838070436614</v>
      </c>
      <c r="E46" s="47"/>
      <c r="F46" s="45">
        <f>SUM(F20:F45)</f>
        <v>761376264.14999998</v>
      </c>
      <c r="G46" s="49"/>
      <c r="H46" s="45">
        <f>SUM(H20:H45)</f>
        <v>19753158.098443434</v>
      </c>
      <c r="I46" s="47"/>
      <c r="J46" s="52"/>
      <c r="K46" s="49"/>
      <c r="L46" s="52"/>
    </row>
    <row r="47" spans="1:16" x14ac:dyDescent="0.2">
      <c r="D47" s="53"/>
    </row>
    <row r="48" spans="1:16" x14ac:dyDescent="0.2">
      <c r="A48" s="54"/>
      <c r="B48" s="55"/>
      <c r="C48" s="7"/>
      <c r="D48" s="7"/>
      <c r="E48" s="7"/>
      <c r="F48" s="55"/>
      <c r="G48" s="7"/>
      <c r="H48" s="7"/>
    </row>
    <row r="49" spans="1:14" ht="16.5" customHeight="1" x14ac:dyDescent="0.2">
      <c r="A49" s="54" t="s">
        <v>50</v>
      </c>
      <c r="B49" s="55"/>
      <c r="C49" s="7"/>
      <c r="D49" s="7"/>
      <c r="E49" s="7"/>
      <c r="F49" s="55"/>
      <c r="G49" s="7"/>
      <c r="H49" s="7"/>
    </row>
    <row r="50" spans="1:14" x14ac:dyDescent="0.2">
      <c r="A50" s="56" t="s">
        <v>51</v>
      </c>
    </row>
    <row r="51" spans="1:14" x14ac:dyDescent="0.2">
      <c r="A51" s="57" t="s">
        <v>52</v>
      </c>
    </row>
    <row r="52" spans="1:14" x14ac:dyDescent="0.2">
      <c r="A52" s="57" t="s">
        <v>53</v>
      </c>
    </row>
    <row r="53" spans="1:14" x14ac:dyDescent="0.2">
      <c r="A53" s="58"/>
    </row>
    <row r="54" spans="1:14" s="57" customFormat="1" ht="14.25" x14ac:dyDescent="0.2">
      <c r="A54" s="59" t="s">
        <v>54</v>
      </c>
    </row>
    <row r="55" spans="1:14" s="57" customFormat="1" ht="12" customHeight="1" x14ac:dyDescent="0.2">
      <c r="A55" s="59"/>
    </row>
    <row r="56" spans="1:14" s="57" customFormat="1" ht="14.25" x14ac:dyDescent="0.2">
      <c r="A56" s="59" t="s">
        <v>55</v>
      </c>
    </row>
    <row r="57" spans="1:14" s="57" customFormat="1" ht="12" customHeight="1" x14ac:dyDescent="0.2">
      <c r="A57" s="60"/>
      <c r="B57" s="61"/>
      <c r="C57" s="61"/>
      <c r="D57" s="61"/>
      <c r="E57" s="61"/>
      <c r="F57" s="61"/>
      <c r="G57" s="61"/>
      <c r="H57" s="61"/>
      <c r="I57" s="62"/>
      <c r="J57" s="62"/>
    </row>
    <row r="58" spans="1:14" s="57" customFormat="1" ht="14.25" x14ac:dyDescent="0.2">
      <c r="A58" s="57" t="s">
        <v>56</v>
      </c>
      <c r="B58" s="63"/>
      <c r="C58" s="63"/>
      <c r="D58" s="63"/>
      <c r="E58" s="63"/>
      <c r="F58" s="63"/>
      <c r="G58" s="63"/>
      <c r="H58" s="63"/>
      <c r="I58" s="63"/>
    </row>
    <row r="59" spans="1:14" s="57" customFormat="1" ht="12" customHeight="1" x14ac:dyDescent="0.2">
      <c r="A59" s="57" t="s">
        <v>57</v>
      </c>
    </row>
    <row r="60" spans="1:14" s="57" customFormat="1" ht="12" customHeight="1" x14ac:dyDescent="0.2">
      <c r="A60" s="57" t="s">
        <v>58</v>
      </c>
    </row>
    <row r="61" spans="1:14" ht="12" customHeight="1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</row>
    <row r="62" spans="1:14" ht="13.5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</sheetData>
  <printOptions horizontalCentered="1"/>
  <pageMargins left="0.75" right="0.75" top="0.5" bottom="1" header="0.5" footer="0.5"/>
  <pageSetup scale="91" orientation="portrait" r:id="rId1"/>
  <headerFooter alignWithMargins="0">
    <oddHeader xml:space="preserve">&amp;C
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22 Beg Sum</vt:lpstr>
      <vt:lpstr>'Cycle 22 Beg Sum'!Print_Area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Perasso, Megan K@DOT</dc:creator>
  <cp:lastModifiedBy>Perasso, Megan K@DOT</cp:lastModifiedBy>
  <dcterms:created xsi:type="dcterms:W3CDTF">2021-01-12T21:07:20Z</dcterms:created>
  <dcterms:modified xsi:type="dcterms:W3CDTF">2021-01-12T21:07:49Z</dcterms:modified>
</cp:coreProperties>
</file>